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8191aad097cebd/Desktop/Committee Meetings/Budget 22-23/Approved 23-24 Budget/"/>
    </mc:Choice>
  </mc:AlternateContent>
  <xr:revisionPtr revIDLastSave="0" documentId="13_ncr:1_{48BF62C1-A6D5-4DB6-A9F5-7E36AEB89E19}" xr6:coauthVersionLast="47" xr6:coauthVersionMax="47" xr10:uidLastSave="{00000000-0000-0000-0000-000000000000}"/>
  <bookViews>
    <workbookView xWindow="4410" yWindow="2205" windowWidth="22935" windowHeight="13275" activeTab="1" xr2:uid="{00000000-000D-0000-FFFF-FFFF00000000}"/>
  </bookViews>
  <sheets>
    <sheet name="2023-24" sheetId="1" r:id="rId1"/>
    <sheet name="Detail" sheetId="3" r:id="rId2"/>
    <sheet name="Capital Plan" sheetId="4" r:id="rId3"/>
  </sheets>
  <definedNames>
    <definedName name="a">Detail!$WYB$78</definedName>
    <definedName name="_xlnm.Print_Area" localSheetId="1">Detail!$A$1:$O$186</definedName>
    <definedName name="_xlnm.Print_Titles" localSheetId="0">'2023-24'!$3:$8</definedName>
    <definedName name="_xlnm.Print_Titles" localSheetId="1">Detail!$1:$2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9" i="3" l="1"/>
  <c r="E169" i="3"/>
  <c r="Z65" i="1"/>
  <c r="U23" i="1"/>
  <c r="Z30" i="1"/>
  <c r="Y11" i="1"/>
  <c r="Z11" i="1"/>
  <c r="N132" i="3"/>
  <c r="E10" i="3"/>
  <c r="D10" i="3"/>
  <c r="Z27" i="1"/>
  <c r="Z13" i="1"/>
  <c r="X11" i="1"/>
  <c r="Z12" i="1"/>
  <c r="Z14" i="1"/>
  <c r="O113" i="3"/>
  <c r="O45" i="3"/>
  <c r="Y12" i="1"/>
  <c r="V28" i="1"/>
  <c r="V26" i="1"/>
  <c r="V27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Z60" i="1"/>
  <c r="Z67" i="1"/>
  <c r="Z66" i="1"/>
  <c r="Z64" i="1"/>
  <c r="Z63" i="1"/>
  <c r="Z62" i="1"/>
  <c r="Z61" i="1"/>
  <c r="Z59" i="1"/>
  <c r="Z58" i="1"/>
  <c r="Z57" i="1"/>
  <c r="Z55" i="1"/>
  <c r="Z54" i="1"/>
  <c r="Z53" i="1"/>
  <c r="Z52" i="1"/>
  <c r="Z51" i="1"/>
  <c r="Z50" i="1"/>
  <c r="Y67" i="1"/>
  <c r="Y66" i="1"/>
  <c r="Y65" i="1"/>
  <c r="Y64" i="1"/>
  <c r="Y63" i="1"/>
  <c r="Y62" i="1"/>
  <c r="Y61" i="1"/>
  <c r="Y60" i="1"/>
  <c r="Y59" i="1"/>
  <c r="Y58" i="1"/>
  <c r="Y57" i="1"/>
  <c r="Y55" i="1"/>
  <c r="Y54" i="1"/>
  <c r="Y53" i="1"/>
  <c r="Y52" i="1"/>
  <c r="Y51" i="1"/>
  <c r="Y50" i="1"/>
  <c r="X67" i="1"/>
  <c r="X66" i="1"/>
  <c r="X65" i="1"/>
  <c r="X64" i="1"/>
  <c r="X63" i="1"/>
  <c r="X62" i="1"/>
  <c r="X61" i="1"/>
  <c r="X60" i="1"/>
  <c r="X59" i="1"/>
  <c r="X58" i="1"/>
  <c r="X57" i="1"/>
  <c r="X55" i="1"/>
  <c r="X54" i="1"/>
  <c r="X53" i="1"/>
  <c r="X52" i="1"/>
  <c r="X51" i="1"/>
  <c r="X50" i="1"/>
  <c r="V67" i="1"/>
  <c r="V66" i="1"/>
  <c r="V65" i="1"/>
  <c r="V64" i="1"/>
  <c r="V63" i="1"/>
  <c r="V62" i="1"/>
  <c r="V61" i="1"/>
  <c r="V60" i="1"/>
  <c r="V59" i="1"/>
  <c r="V58" i="1"/>
  <c r="V57" i="1"/>
  <c r="V55" i="1"/>
  <c r="V54" i="1"/>
  <c r="V53" i="1"/>
  <c r="V52" i="1"/>
  <c r="V51" i="1"/>
  <c r="V50" i="1"/>
  <c r="Z46" i="1"/>
  <c r="Z45" i="1"/>
  <c r="Z44" i="1"/>
  <c r="Z43" i="1"/>
  <c r="W46" i="1"/>
  <c r="W45" i="1"/>
  <c r="W44" i="1"/>
  <c r="W43" i="1"/>
  <c r="V46" i="1"/>
  <c r="V45" i="1"/>
  <c r="V44" i="1"/>
  <c r="V43" i="1"/>
  <c r="Z28" i="1"/>
  <c r="Z26" i="1"/>
  <c r="Z25" i="1"/>
  <c r="Z24" i="1"/>
  <c r="Z23" i="1"/>
  <c r="Z22" i="1"/>
  <c r="Z21" i="1"/>
  <c r="Z20" i="1"/>
  <c r="Z19" i="1"/>
  <c r="Z18" i="1"/>
  <c r="Z17" i="1"/>
  <c r="Z16" i="1"/>
  <c r="Z15" i="1"/>
  <c r="Y28" i="1"/>
  <c r="Y26" i="1"/>
  <c r="Y27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X28" i="1"/>
  <c r="X27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W28" i="1"/>
  <c r="W26" i="1"/>
  <c r="W27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K156" i="3"/>
  <c r="K149" i="3"/>
  <c r="K134" i="3"/>
  <c r="V42" i="1" s="1"/>
  <c r="K122" i="3"/>
  <c r="V41" i="1" s="1"/>
  <c r="K121" i="3"/>
  <c r="K114" i="3" s="1"/>
  <c r="V40" i="1" s="1"/>
  <c r="K108" i="3"/>
  <c r="V39" i="1" s="1"/>
  <c r="K97" i="3"/>
  <c r="V38" i="1" s="1"/>
  <c r="K74" i="3"/>
  <c r="V37" i="1" s="1"/>
  <c r="K60" i="3"/>
  <c r="V36" i="1" s="1"/>
  <c r="K55" i="3"/>
  <c r="V35" i="1" s="1"/>
  <c r="K54" i="3"/>
  <c r="K48" i="3" s="1"/>
  <c r="V34" i="1" s="1"/>
  <c r="K40" i="3"/>
  <c r="K18" i="3"/>
  <c r="K31" i="3" s="1"/>
  <c r="K14" i="3"/>
  <c r="X10" i="1" l="1"/>
  <c r="Y10" i="1"/>
  <c r="V10" i="1"/>
  <c r="W10" i="1"/>
  <c r="Z10" i="1"/>
  <c r="K39" i="3"/>
  <c r="K3" i="3"/>
  <c r="V33" i="1"/>
  <c r="K172" i="3"/>
  <c r="K143" i="3" s="1"/>
  <c r="K175" i="3" l="1"/>
  <c r="K177" i="3" l="1"/>
  <c r="T28" i="1"/>
  <c r="U28" i="1"/>
  <c r="T27" i="1"/>
  <c r="W67" i="1"/>
  <c r="U67" i="1"/>
  <c r="T67" i="1"/>
  <c r="T51" i="1"/>
  <c r="U51" i="1"/>
  <c r="W51" i="1"/>
  <c r="W66" i="1"/>
  <c r="W65" i="1"/>
  <c r="W64" i="1"/>
  <c r="W63" i="1"/>
  <c r="W62" i="1"/>
  <c r="W61" i="1"/>
  <c r="W60" i="1"/>
  <c r="W59" i="1"/>
  <c r="W58" i="1"/>
  <c r="W57" i="1"/>
  <c r="W55" i="1"/>
  <c r="W54" i="1"/>
  <c r="W53" i="1"/>
  <c r="W52" i="1"/>
  <c r="W50" i="1"/>
  <c r="T61" i="1"/>
  <c r="U61" i="1"/>
  <c r="T60" i="1"/>
  <c r="U60" i="1"/>
  <c r="Z49" i="1" l="1"/>
  <c r="Z84" i="1"/>
  <c r="Y46" i="1"/>
  <c r="Y45" i="1"/>
  <c r="Y44" i="1"/>
  <c r="Y43" i="1"/>
  <c r="T66" i="1"/>
  <c r="T65" i="1"/>
  <c r="T64" i="1"/>
  <c r="T63" i="1"/>
  <c r="T62" i="1"/>
  <c r="T59" i="1"/>
  <c r="T58" i="1"/>
  <c r="T57" i="1"/>
  <c r="T55" i="1"/>
  <c r="T54" i="1"/>
  <c r="T53" i="1"/>
  <c r="T52" i="1"/>
  <c r="T50" i="1"/>
  <c r="U66" i="1"/>
  <c r="U65" i="1"/>
  <c r="U64" i="1"/>
  <c r="U63" i="1"/>
  <c r="U62" i="1"/>
  <c r="U59" i="1"/>
  <c r="U58" i="1"/>
  <c r="U57" i="1"/>
  <c r="U55" i="1"/>
  <c r="U54" i="1"/>
  <c r="U53" i="1"/>
  <c r="U52" i="1"/>
  <c r="U50" i="1"/>
  <c r="T46" i="1"/>
  <c r="T45" i="1"/>
  <c r="T44" i="1"/>
  <c r="T43" i="1"/>
  <c r="U46" i="1"/>
  <c r="U45" i="1"/>
  <c r="U44" i="1"/>
  <c r="U43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U26" i="1"/>
  <c r="U27" i="1"/>
  <c r="U25" i="1"/>
  <c r="U24" i="1"/>
  <c r="U22" i="1"/>
  <c r="U21" i="1"/>
  <c r="U20" i="1"/>
  <c r="U19" i="1"/>
  <c r="U18" i="1"/>
  <c r="U17" i="1"/>
  <c r="U16" i="1"/>
  <c r="U15" i="1"/>
  <c r="U14" i="1"/>
  <c r="U13" i="1"/>
  <c r="U12" i="1"/>
  <c r="X46" i="1"/>
  <c r="X45" i="1"/>
  <c r="X44" i="1"/>
  <c r="X43" i="1"/>
  <c r="I138" i="3"/>
  <c r="I134" i="3" s="1"/>
  <c r="T42" i="1" s="1"/>
  <c r="I128" i="3"/>
  <c r="I133" i="3" s="1"/>
  <c r="I122" i="3" s="1"/>
  <c r="T41" i="1" s="1"/>
  <c r="I121" i="3"/>
  <c r="I114" i="3" s="1"/>
  <c r="T40" i="1" s="1"/>
  <c r="I113" i="3"/>
  <c r="I108" i="3" s="1"/>
  <c r="T39" i="1" s="1"/>
  <c r="I105" i="3"/>
  <c r="I97" i="3" s="1"/>
  <c r="T38" i="1" s="1"/>
  <c r="I89" i="3"/>
  <c r="I96" i="3" s="1"/>
  <c r="I74" i="3" s="1"/>
  <c r="T37" i="1" s="1"/>
  <c r="J64" i="3"/>
  <c r="J60" i="3" s="1"/>
  <c r="I64" i="3"/>
  <c r="I60" i="3" s="1"/>
  <c r="T36" i="1" s="1"/>
  <c r="I59" i="3"/>
  <c r="I55" i="3" s="1"/>
  <c r="T35" i="1" s="1"/>
  <c r="I54" i="3"/>
  <c r="I48" i="3" s="1"/>
  <c r="T34" i="1" s="1"/>
  <c r="I47" i="3"/>
  <c r="I40" i="3" s="1"/>
  <c r="G121" i="3"/>
  <c r="G114" i="3" s="1"/>
  <c r="H121" i="3"/>
  <c r="H114" i="3" s="1"/>
  <c r="J121" i="3"/>
  <c r="L121" i="3"/>
  <c r="L114" i="3" s="1"/>
  <c r="W40" i="1" s="1"/>
  <c r="M121" i="3"/>
  <c r="M114" i="3" s="1"/>
  <c r="X40" i="1" s="1"/>
  <c r="O121" i="3"/>
  <c r="O114" i="3" s="1"/>
  <c r="Z40" i="1" s="1"/>
  <c r="N121" i="3"/>
  <c r="N114" i="3" s="1"/>
  <c r="Y40" i="1" s="1"/>
  <c r="G113" i="3"/>
  <c r="G108" i="3" s="1"/>
  <c r="H113" i="3"/>
  <c r="H108" i="3" s="1"/>
  <c r="N113" i="3"/>
  <c r="N108" i="3" s="1"/>
  <c r="Y39" i="1" s="1"/>
  <c r="M113" i="3"/>
  <c r="M108" i="3" s="1"/>
  <c r="X39" i="1" s="1"/>
  <c r="L113" i="3"/>
  <c r="L108" i="3" s="1"/>
  <c r="W39" i="1" s="1"/>
  <c r="D161" i="3"/>
  <c r="D157" i="3"/>
  <c r="E168" i="3"/>
  <c r="D168" i="3"/>
  <c r="E167" i="3"/>
  <c r="D167" i="3"/>
  <c r="E164" i="3"/>
  <c r="D164" i="3"/>
  <c r="E163" i="3"/>
  <c r="D163" i="3"/>
  <c r="E162" i="3"/>
  <c r="D162" i="3"/>
  <c r="E160" i="3"/>
  <c r="D160" i="3"/>
  <c r="E159" i="3"/>
  <c r="D159" i="3"/>
  <c r="O156" i="3"/>
  <c r="N156" i="3"/>
  <c r="M156" i="3"/>
  <c r="L156" i="3"/>
  <c r="J156" i="3"/>
  <c r="I156" i="3"/>
  <c r="H156" i="3"/>
  <c r="G156" i="3"/>
  <c r="F156" i="3"/>
  <c r="F172" i="3" s="1"/>
  <c r="F143" i="3" s="1"/>
  <c r="C156" i="3"/>
  <c r="B156" i="3"/>
  <c r="B172" i="3" s="1"/>
  <c r="B143" i="3" s="1"/>
  <c r="E154" i="3"/>
  <c r="D154" i="3"/>
  <c r="E153" i="3"/>
  <c r="D153" i="3"/>
  <c r="E152" i="3"/>
  <c r="D152" i="3"/>
  <c r="O149" i="3"/>
  <c r="N149" i="3"/>
  <c r="M149" i="3"/>
  <c r="L149" i="3"/>
  <c r="J149" i="3"/>
  <c r="I149" i="3"/>
  <c r="H149" i="3"/>
  <c r="G149" i="3"/>
  <c r="F149" i="3"/>
  <c r="O138" i="3"/>
  <c r="O134" i="3" s="1"/>
  <c r="N138" i="3"/>
  <c r="N134" i="3" s="1"/>
  <c r="Y42" i="1" s="1"/>
  <c r="M138" i="3"/>
  <c r="M134" i="3" s="1"/>
  <c r="X42" i="1" s="1"/>
  <c r="L138" i="3"/>
  <c r="L134" i="3" s="1"/>
  <c r="W42" i="1" s="1"/>
  <c r="J138" i="3"/>
  <c r="J134" i="3" s="1"/>
  <c r="H138" i="3"/>
  <c r="H134" i="3" s="1"/>
  <c r="G138" i="3"/>
  <c r="G134" i="3" s="1"/>
  <c r="F138" i="3"/>
  <c r="F134" i="3" s="1"/>
  <c r="C138" i="3"/>
  <c r="B138" i="3"/>
  <c r="B134" i="3" s="1"/>
  <c r="D137" i="3"/>
  <c r="E136" i="3"/>
  <c r="D136" i="3"/>
  <c r="E135" i="3"/>
  <c r="D135" i="3"/>
  <c r="E132" i="3"/>
  <c r="D132" i="3"/>
  <c r="E131" i="3"/>
  <c r="D131" i="3"/>
  <c r="E130" i="3"/>
  <c r="D130" i="3"/>
  <c r="E129" i="3"/>
  <c r="D129" i="3"/>
  <c r="O128" i="3"/>
  <c r="O133" i="3" s="1"/>
  <c r="O122" i="3" s="1"/>
  <c r="Z41" i="1" s="1"/>
  <c r="N128" i="3"/>
  <c r="N133" i="3" s="1"/>
  <c r="N122" i="3" s="1"/>
  <c r="Y41" i="1" s="1"/>
  <c r="M128" i="3"/>
  <c r="M133" i="3" s="1"/>
  <c r="M122" i="3" s="1"/>
  <c r="X41" i="1" s="1"/>
  <c r="L128" i="3"/>
  <c r="L133" i="3" s="1"/>
  <c r="L122" i="3" s="1"/>
  <c r="W41" i="1" s="1"/>
  <c r="J128" i="3"/>
  <c r="J133" i="3" s="1"/>
  <c r="J122" i="3" s="1"/>
  <c r="H128" i="3"/>
  <c r="H133" i="3" s="1"/>
  <c r="H122" i="3" s="1"/>
  <c r="G128" i="3"/>
  <c r="G133" i="3" s="1"/>
  <c r="G122" i="3" s="1"/>
  <c r="F128" i="3"/>
  <c r="F133" i="3" s="1"/>
  <c r="F122" i="3" s="1"/>
  <c r="C128" i="3"/>
  <c r="C133" i="3" s="1"/>
  <c r="B128" i="3"/>
  <c r="B133" i="3" s="1"/>
  <c r="B122" i="3" s="1"/>
  <c r="D127" i="3"/>
  <c r="E126" i="3"/>
  <c r="D126" i="3"/>
  <c r="E125" i="3"/>
  <c r="D125" i="3"/>
  <c r="E123" i="3"/>
  <c r="D123" i="3"/>
  <c r="F121" i="3"/>
  <c r="F114" i="3" s="1"/>
  <c r="C121" i="3"/>
  <c r="C114" i="3" s="1"/>
  <c r="B121" i="3"/>
  <c r="B114" i="3" s="1"/>
  <c r="E119" i="3"/>
  <c r="D119" i="3"/>
  <c r="E117" i="3"/>
  <c r="D117" i="3"/>
  <c r="J114" i="3"/>
  <c r="O108" i="3"/>
  <c r="Z39" i="1" s="1"/>
  <c r="F113" i="3"/>
  <c r="F108" i="3" s="1"/>
  <c r="C113" i="3"/>
  <c r="B113" i="3"/>
  <c r="B108" i="3" s="1"/>
  <c r="E111" i="3"/>
  <c r="D111" i="3"/>
  <c r="E110" i="3"/>
  <c r="D110" i="3"/>
  <c r="J113" i="3"/>
  <c r="O105" i="3"/>
  <c r="O97" i="3" s="1"/>
  <c r="Z38" i="1" s="1"/>
  <c r="N105" i="3"/>
  <c r="N97" i="3" s="1"/>
  <c r="Y38" i="1" s="1"/>
  <c r="M105" i="3"/>
  <c r="M97" i="3" s="1"/>
  <c r="X38" i="1" s="1"/>
  <c r="L105" i="3"/>
  <c r="L97" i="3" s="1"/>
  <c r="W38" i="1" s="1"/>
  <c r="J105" i="3"/>
  <c r="J97" i="3" s="1"/>
  <c r="H105" i="3"/>
  <c r="H97" i="3" s="1"/>
  <c r="G105" i="3"/>
  <c r="G97" i="3" s="1"/>
  <c r="F105" i="3"/>
  <c r="F97" i="3" s="1"/>
  <c r="C105" i="3"/>
  <c r="B105" i="3"/>
  <c r="B97" i="3" s="1"/>
  <c r="D103" i="3"/>
  <c r="D102" i="3"/>
  <c r="D101" i="3"/>
  <c r="E100" i="3"/>
  <c r="D100" i="3"/>
  <c r="E99" i="3"/>
  <c r="D99" i="3"/>
  <c r="E98" i="3"/>
  <c r="D98" i="3"/>
  <c r="E93" i="3"/>
  <c r="D93" i="3"/>
  <c r="E91" i="3"/>
  <c r="D91" i="3"/>
  <c r="E90" i="3"/>
  <c r="D90" i="3"/>
  <c r="O96" i="3"/>
  <c r="O74" i="3" s="1"/>
  <c r="Z37" i="1" s="1"/>
  <c r="N89" i="3"/>
  <c r="N96" i="3" s="1"/>
  <c r="N74" i="3" s="1"/>
  <c r="Y37" i="1" s="1"/>
  <c r="M89" i="3"/>
  <c r="M96" i="3" s="1"/>
  <c r="M74" i="3" s="1"/>
  <c r="X37" i="1" s="1"/>
  <c r="L89" i="3"/>
  <c r="L96" i="3" s="1"/>
  <c r="L74" i="3" s="1"/>
  <c r="J89" i="3"/>
  <c r="J96" i="3" s="1"/>
  <c r="J74" i="3" s="1"/>
  <c r="H89" i="3"/>
  <c r="H96" i="3" s="1"/>
  <c r="H74" i="3" s="1"/>
  <c r="G89" i="3"/>
  <c r="G96" i="3" s="1"/>
  <c r="G74" i="3" s="1"/>
  <c r="F89" i="3"/>
  <c r="F96" i="3" s="1"/>
  <c r="F74" i="3" s="1"/>
  <c r="C89" i="3"/>
  <c r="B89" i="3"/>
  <c r="B96" i="3" s="1"/>
  <c r="B74" i="3" s="1"/>
  <c r="E88" i="3"/>
  <c r="D88" i="3"/>
  <c r="E87" i="3"/>
  <c r="D87" i="3"/>
  <c r="E86" i="3"/>
  <c r="D86" i="3"/>
  <c r="E85" i="3"/>
  <c r="D85" i="3"/>
  <c r="E82" i="3"/>
  <c r="D82" i="3"/>
  <c r="E81" i="3"/>
  <c r="D81" i="3"/>
  <c r="E80" i="3"/>
  <c r="D80" i="3"/>
  <c r="E79" i="3"/>
  <c r="D79" i="3"/>
  <c r="E78" i="3"/>
  <c r="D78" i="3"/>
  <c r="E77" i="3"/>
  <c r="D77" i="3"/>
  <c r="C76" i="3"/>
  <c r="E75" i="3"/>
  <c r="D75" i="3"/>
  <c r="O64" i="3"/>
  <c r="O60" i="3" s="1"/>
  <c r="Z36" i="1" s="1"/>
  <c r="N64" i="3"/>
  <c r="N60" i="3" s="1"/>
  <c r="Y36" i="1" s="1"/>
  <c r="M64" i="3"/>
  <c r="M60" i="3" s="1"/>
  <c r="X36" i="1" s="1"/>
  <c r="L64" i="3"/>
  <c r="L60" i="3" s="1"/>
  <c r="W36" i="1" s="1"/>
  <c r="H64" i="3"/>
  <c r="H60" i="3" s="1"/>
  <c r="G64" i="3"/>
  <c r="G60" i="3" s="1"/>
  <c r="F64" i="3"/>
  <c r="F60" i="3" s="1"/>
  <c r="C64" i="3"/>
  <c r="C60" i="3" s="1"/>
  <c r="B64" i="3"/>
  <c r="B60" i="3" s="1"/>
  <c r="E63" i="3"/>
  <c r="D63" i="3"/>
  <c r="E62" i="3"/>
  <c r="D62" i="3"/>
  <c r="E61" i="3"/>
  <c r="D61" i="3"/>
  <c r="O59" i="3"/>
  <c r="O55" i="3" s="1"/>
  <c r="Z35" i="1" s="1"/>
  <c r="N59" i="3"/>
  <c r="N55" i="3" s="1"/>
  <c r="Y35" i="1" s="1"/>
  <c r="M59" i="3"/>
  <c r="M55" i="3" s="1"/>
  <c r="X35" i="1" s="1"/>
  <c r="L59" i="3"/>
  <c r="L55" i="3" s="1"/>
  <c r="W35" i="1" s="1"/>
  <c r="J59" i="3"/>
  <c r="J55" i="3" s="1"/>
  <c r="F59" i="3"/>
  <c r="F55" i="3" s="1"/>
  <c r="C59" i="3"/>
  <c r="B59" i="3"/>
  <c r="B55" i="3" s="1"/>
  <c r="D58" i="3"/>
  <c r="E57" i="3"/>
  <c r="D57" i="3"/>
  <c r="E56" i="3"/>
  <c r="D56" i="3"/>
  <c r="H55" i="3"/>
  <c r="G55" i="3"/>
  <c r="O54" i="3"/>
  <c r="O48" i="3" s="1"/>
  <c r="Z34" i="1" s="1"/>
  <c r="N54" i="3"/>
  <c r="N48" i="3" s="1"/>
  <c r="Y34" i="1" s="1"/>
  <c r="M54" i="3"/>
  <c r="M48" i="3" s="1"/>
  <c r="X34" i="1" s="1"/>
  <c r="L54" i="3"/>
  <c r="L48" i="3" s="1"/>
  <c r="W34" i="1" s="1"/>
  <c r="J54" i="3"/>
  <c r="J48" i="3" s="1"/>
  <c r="G54" i="3"/>
  <c r="G48" i="3" s="1"/>
  <c r="F54" i="3"/>
  <c r="F48" i="3" s="1"/>
  <c r="C54" i="3"/>
  <c r="C48" i="3" s="1"/>
  <c r="B54" i="3"/>
  <c r="B48" i="3" s="1"/>
  <c r="E51" i="3"/>
  <c r="D51" i="3"/>
  <c r="D49" i="3"/>
  <c r="H48" i="3"/>
  <c r="O47" i="3"/>
  <c r="O40" i="3" s="1"/>
  <c r="N47" i="3"/>
  <c r="N40" i="3" s="1"/>
  <c r="M47" i="3"/>
  <c r="M40" i="3" s="1"/>
  <c r="L47" i="3"/>
  <c r="L40" i="3" s="1"/>
  <c r="J47" i="3"/>
  <c r="J40" i="3" s="1"/>
  <c r="G47" i="3"/>
  <c r="G40" i="3" s="1"/>
  <c r="F47" i="3"/>
  <c r="F40" i="3" s="1"/>
  <c r="C47" i="3"/>
  <c r="C40" i="3" s="1"/>
  <c r="B47" i="3"/>
  <c r="B40" i="3" s="1"/>
  <c r="E46" i="3"/>
  <c r="D46" i="3"/>
  <c r="E45" i="3"/>
  <c r="D45" i="3"/>
  <c r="E44" i="3"/>
  <c r="D44" i="3"/>
  <c r="E43" i="3"/>
  <c r="D43" i="3"/>
  <c r="E41" i="3"/>
  <c r="D41" i="3"/>
  <c r="H40" i="3"/>
  <c r="D29" i="3"/>
  <c r="E24" i="3"/>
  <c r="D24" i="3"/>
  <c r="E20" i="3"/>
  <c r="D20" i="3"/>
  <c r="E19" i="3"/>
  <c r="D19" i="3"/>
  <c r="O18" i="3"/>
  <c r="O31" i="3" s="1"/>
  <c r="N18" i="3"/>
  <c r="N31" i="3" s="1"/>
  <c r="M18" i="3"/>
  <c r="M31" i="3" s="1"/>
  <c r="L18" i="3"/>
  <c r="L31" i="3" s="1"/>
  <c r="J18" i="3"/>
  <c r="J31" i="3" s="1"/>
  <c r="I18" i="3"/>
  <c r="I31" i="3" s="1"/>
  <c r="H18" i="3"/>
  <c r="H31" i="3" s="1"/>
  <c r="G18" i="3"/>
  <c r="G31" i="3" s="1"/>
  <c r="F18" i="3"/>
  <c r="C18" i="3"/>
  <c r="B18" i="3"/>
  <c r="D17" i="3"/>
  <c r="D16" i="3"/>
  <c r="E15" i="3"/>
  <c r="D15" i="3"/>
  <c r="O14" i="3"/>
  <c r="N14" i="3"/>
  <c r="M14" i="3"/>
  <c r="L14" i="3"/>
  <c r="J14" i="3"/>
  <c r="I14" i="3"/>
  <c r="H14" i="3"/>
  <c r="G14" i="3"/>
  <c r="F14" i="3"/>
  <c r="C14" i="3"/>
  <c r="B14" i="3"/>
  <c r="D13" i="3"/>
  <c r="D12" i="3"/>
  <c r="E11" i="3"/>
  <c r="D11" i="3"/>
  <c r="E9" i="3"/>
  <c r="D9" i="3"/>
  <c r="E8" i="3"/>
  <c r="D8" i="3"/>
  <c r="F7" i="3"/>
  <c r="E7" i="3"/>
  <c r="D7" i="3"/>
  <c r="E6" i="3"/>
  <c r="D6" i="3"/>
  <c r="E5" i="3"/>
  <c r="D5" i="3"/>
  <c r="E4" i="3"/>
  <c r="D4" i="3"/>
  <c r="O36" i="3" l="1"/>
  <c r="O37" i="3"/>
  <c r="O35" i="3"/>
  <c r="O34" i="3"/>
  <c r="G39" i="3"/>
  <c r="I39" i="3"/>
  <c r="H39" i="3"/>
  <c r="L39" i="3"/>
  <c r="M39" i="3"/>
  <c r="N39" i="3"/>
  <c r="Z42" i="1"/>
  <c r="O39" i="3"/>
  <c r="C31" i="3"/>
  <c r="C3" i="3" s="1"/>
  <c r="Z33" i="1"/>
  <c r="T33" i="1"/>
  <c r="X33" i="1"/>
  <c r="W33" i="1"/>
  <c r="Y33" i="1"/>
  <c r="Y32" i="1" s="1"/>
  <c r="M3" i="3"/>
  <c r="U33" i="1"/>
  <c r="U41" i="1"/>
  <c r="U40" i="1"/>
  <c r="U35" i="1"/>
  <c r="U37" i="1"/>
  <c r="U34" i="1"/>
  <c r="U38" i="1"/>
  <c r="U36" i="1"/>
  <c r="U42" i="1"/>
  <c r="I3" i="3"/>
  <c r="Y49" i="1"/>
  <c r="Y84" i="1"/>
  <c r="U10" i="1"/>
  <c r="J108" i="3"/>
  <c r="J39" i="3" s="1"/>
  <c r="G3" i="3"/>
  <c r="M172" i="3"/>
  <c r="M143" i="3" s="1"/>
  <c r="N172" i="3"/>
  <c r="D113" i="3"/>
  <c r="D108" i="3" s="1"/>
  <c r="G172" i="3"/>
  <c r="G143" i="3" s="1"/>
  <c r="O172" i="3"/>
  <c r="O143" i="3" s="1"/>
  <c r="D138" i="3"/>
  <c r="D134" i="3" s="1"/>
  <c r="C96" i="3"/>
  <c r="C74" i="3" s="1"/>
  <c r="E74" i="3" s="1"/>
  <c r="D76" i="3"/>
  <c r="D14" i="3"/>
  <c r="D18" i="3"/>
  <c r="E59" i="3"/>
  <c r="D59" i="3"/>
  <c r="D55" i="3" s="1"/>
  <c r="C55" i="3"/>
  <c r="E55" i="3" s="1"/>
  <c r="L172" i="3"/>
  <c r="L143" i="3" s="1"/>
  <c r="E113" i="3"/>
  <c r="D54" i="3"/>
  <c r="D48" i="3" s="1"/>
  <c r="E138" i="3"/>
  <c r="E18" i="3"/>
  <c r="D47" i="3"/>
  <c r="D40" i="3" s="1"/>
  <c r="E60" i="3"/>
  <c r="E114" i="3"/>
  <c r="E105" i="3"/>
  <c r="E89" i="3"/>
  <c r="C108" i="3"/>
  <c r="E108" i="3" s="1"/>
  <c r="I172" i="3"/>
  <c r="I143" i="3" s="1"/>
  <c r="D121" i="3"/>
  <c r="D114" i="3" s="1"/>
  <c r="J172" i="3"/>
  <c r="J143" i="3" s="1"/>
  <c r="B39" i="3"/>
  <c r="E47" i="3"/>
  <c r="E156" i="3"/>
  <c r="D89" i="3"/>
  <c r="D128" i="3"/>
  <c r="D133" i="3" s="1"/>
  <c r="D122" i="3" s="1"/>
  <c r="H172" i="3"/>
  <c r="H143" i="3" s="1"/>
  <c r="D156" i="3"/>
  <c r="D172" i="3" s="1"/>
  <c r="D143" i="3" s="1"/>
  <c r="E64" i="3"/>
  <c r="E76" i="3"/>
  <c r="F31" i="3"/>
  <c r="F3" i="3" s="1"/>
  <c r="D64" i="3"/>
  <c r="D60" i="3" s="1"/>
  <c r="B31" i="3"/>
  <c r="B3" i="3" s="1"/>
  <c r="D105" i="3"/>
  <c r="D97" i="3" s="1"/>
  <c r="E40" i="3"/>
  <c r="F39" i="3"/>
  <c r="E48" i="3"/>
  <c r="C122" i="3"/>
  <c r="E122" i="3" s="1"/>
  <c r="E133" i="3"/>
  <c r="C172" i="3"/>
  <c r="E14" i="3"/>
  <c r="E121" i="3"/>
  <c r="C134" i="3"/>
  <c r="E134" i="3" s="1"/>
  <c r="C97" i="3"/>
  <c r="E97" i="3" s="1"/>
  <c r="E128" i="3"/>
  <c r="E54" i="3"/>
  <c r="Y70" i="1" l="1"/>
  <c r="Y85" i="1" s="1"/>
  <c r="Y86" i="1" s="1"/>
  <c r="Z32" i="1"/>
  <c r="N3" i="3"/>
  <c r="O3" i="3"/>
  <c r="L175" i="3"/>
  <c r="G175" i="3"/>
  <c r="O175" i="3"/>
  <c r="M175" i="3"/>
  <c r="J3" i="3"/>
  <c r="J34" i="3"/>
  <c r="J36" i="3"/>
  <c r="J35" i="3"/>
  <c r="J37" i="3"/>
  <c r="H3" i="3"/>
  <c r="H37" i="3"/>
  <c r="H36" i="3"/>
  <c r="H34" i="3"/>
  <c r="H35" i="3"/>
  <c r="L3" i="3"/>
  <c r="L35" i="3"/>
  <c r="L34" i="3"/>
  <c r="L36" i="3"/>
  <c r="L37" i="3"/>
  <c r="I175" i="3"/>
  <c r="J175" i="3"/>
  <c r="U39" i="1"/>
  <c r="H175" i="3"/>
  <c r="N143" i="3"/>
  <c r="N175" i="3"/>
  <c r="N37" i="3"/>
  <c r="N35" i="3"/>
  <c r="N36" i="3"/>
  <c r="N34" i="3"/>
  <c r="D96" i="3"/>
  <c r="D74" i="3" s="1"/>
  <c r="D39" i="3" s="1"/>
  <c r="E96" i="3"/>
  <c r="D31" i="3"/>
  <c r="D3" i="3" s="1"/>
  <c r="E3" i="3"/>
  <c r="E31" i="3"/>
  <c r="E172" i="3"/>
  <c r="C143" i="3"/>
  <c r="E143" i="3" s="1"/>
  <c r="C39" i="3"/>
  <c r="E39" i="3" s="1"/>
  <c r="Z70" i="1" l="1"/>
  <c r="Z85" i="1" s="1"/>
  <c r="Z86" i="1" s="1"/>
  <c r="O177" i="3"/>
  <c r="N177" i="3"/>
  <c r="M177" i="3"/>
  <c r="I177" i="3"/>
  <c r="G177" i="3"/>
  <c r="H177" i="3"/>
  <c r="L177" i="3"/>
  <c r="J177" i="3"/>
  <c r="U32" i="1"/>
  <c r="Q32" i="1"/>
  <c r="Q49" i="1"/>
  <c r="J54" i="1"/>
  <c r="G54" i="1"/>
  <c r="W32" i="1" l="1"/>
  <c r="J23" i="1" l="1"/>
  <c r="G23" i="1"/>
  <c r="W49" i="1"/>
  <c r="W84" i="1"/>
  <c r="W70" i="1" l="1"/>
  <c r="W85" i="1" s="1"/>
  <c r="W86" i="1" s="1"/>
  <c r="X49" i="1"/>
  <c r="X32" i="1"/>
  <c r="X84" i="1"/>
  <c r="V49" i="1"/>
  <c r="X70" i="1" l="1"/>
  <c r="X85" i="1" s="1"/>
  <c r="X86" i="1" s="1"/>
  <c r="V32" i="1"/>
  <c r="V70" i="1" l="1"/>
  <c r="V85" i="1" s="1"/>
  <c r="U49" i="1"/>
  <c r="U70" i="1" l="1"/>
  <c r="U85" i="1" s="1"/>
  <c r="U84" i="1"/>
  <c r="U86" i="1" l="1"/>
  <c r="V84" i="1"/>
  <c r="V86" i="1" s="1"/>
  <c r="S32" i="1" l="1"/>
  <c r="S10" i="1"/>
  <c r="S84" i="1" s="1"/>
  <c r="T32" i="1" l="1"/>
  <c r="R49" i="1" l="1"/>
  <c r="P49" i="1"/>
  <c r="O10" i="1" l="1"/>
  <c r="R32" i="1"/>
  <c r="P32" i="1"/>
  <c r="T10" i="1"/>
  <c r="R10" i="1" l="1"/>
  <c r="P10" i="1"/>
  <c r="P70" i="1" s="1"/>
  <c r="P85" i="1" l="1"/>
  <c r="P84" i="1"/>
  <c r="R70" i="1"/>
  <c r="R85" i="1" s="1"/>
  <c r="R84" i="1"/>
  <c r="Q10" i="1"/>
  <c r="Q70" i="1" l="1"/>
  <c r="Q85" i="1" s="1"/>
  <c r="Q84" i="1"/>
  <c r="R86" i="1"/>
  <c r="P86" i="1"/>
  <c r="N49" i="1"/>
  <c r="M49" i="1"/>
  <c r="L49" i="1"/>
  <c r="N32" i="1"/>
  <c r="M32" i="1"/>
  <c r="L32" i="1"/>
  <c r="N10" i="1"/>
  <c r="M10" i="1"/>
  <c r="L10" i="1"/>
  <c r="Q86" i="1" l="1"/>
  <c r="L70" i="1"/>
  <c r="L85" i="1" s="1"/>
  <c r="N70" i="1"/>
  <c r="N85" i="1" s="1"/>
  <c r="M70" i="1"/>
  <c r="M85" i="1" s="1"/>
  <c r="L84" i="1"/>
  <c r="N84" i="1"/>
  <c r="M84" i="1"/>
  <c r="H49" i="1"/>
  <c r="K49" i="1"/>
  <c r="L86" i="1" l="1"/>
  <c r="M86" i="1"/>
  <c r="N86" i="1"/>
  <c r="J53" i="1"/>
  <c r="G53" i="1"/>
  <c r="I56" i="1"/>
  <c r="G56" i="1"/>
  <c r="J52" i="1"/>
  <c r="G52" i="1"/>
  <c r="J56" i="1" l="1"/>
  <c r="I49" i="1"/>
  <c r="S81" i="1"/>
  <c r="J81" i="1"/>
  <c r="S80" i="1"/>
  <c r="J80" i="1"/>
  <c r="S79" i="1"/>
  <c r="J79" i="1"/>
  <c r="G79" i="1"/>
  <c r="S78" i="1"/>
  <c r="J78" i="1"/>
  <c r="G78" i="1"/>
  <c r="S77" i="1"/>
  <c r="J77" i="1"/>
  <c r="G77" i="1"/>
  <c r="S76" i="1"/>
  <c r="S75" i="1"/>
  <c r="J75" i="1"/>
  <c r="S74" i="1"/>
  <c r="J74" i="1"/>
  <c r="S73" i="1"/>
  <c r="J73" i="1"/>
  <c r="S72" i="1"/>
  <c r="J72" i="1"/>
  <c r="G72" i="1"/>
  <c r="F70" i="1"/>
  <c r="E70" i="1"/>
  <c r="C70" i="1"/>
  <c r="B70" i="1"/>
  <c r="O49" i="1"/>
  <c r="J67" i="1"/>
  <c r="G67" i="1"/>
  <c r="J62" i="1"/>
  <c r="G62" i="1"/>
  <c r="J64" i="1"/>
  <c r="G64" i="1"/>
  <c r="J59" i="1"/>
  <c r="G59" i="1"/>
  <c r="T49" i="1"/>
  <c r="F49" i="1"/>
  <c r="E49" i="1"/>
  <c r="C49" i="1"/>
  <c r="B49" i="1"/>
  <c r="J42" i="1"/>
  <c r="G42" i="1"/>
  <c r="J41" i="1"/>
  <c r="G41" i="1"/>
  <c r="J40" i="1"/>
  <c r="J39" i="1"/>
  <c r="G39" i="1"/>
  <c r="K38" i="1"/>
  <c r="I38" i="1"/>
  <c r="J38" i="1" s="1"/>
  <c r="G38" i="1"/>
  <c r="K37" i="1"/>
  <c r="J37" i="1"/>
  <c r="G37" i="1"/>
  <c r="O32" i="1"/>
  <c r="K36" i="1"/>
  <c r="J36" i="1"/>
  <c r="G36" i="1"/>
  <c r="J35" i="1"/>
  <c r="G35" i="1"/>
  <c r="J34" i="1"/>
  <c r="G34" i="1"/>
  <c r="J33" i="1"/>
  <c r="G33" i="1"/>
  <c r="H32" i="1"/>
  <c r="F32" i="1"/>
  <c r="E32" i="1"/>
  <c r="C32" i="1"/>
  <c r="B32" i="1"/>
  <c r="J26" i="1"/>
  <c r="G26" i="1"/>
  <c r="J15" i="1"/>
  <c r="J18" i="1"/>
  <c r="G18" i="1"/>
  <c r="J19" i="1"/>
  <c r="G19" i="1"/>
  <c r="J20" i="1"/>
  <c r="G20" i="1"/>
  <c r="J17" i="1"/>
  <c r="G17" i="1"/>
  <c r="J16" i="1"/>
  <c r="G16" i="1"/>
  <c r="J22" i="1"/>
  <c r="G22" i="1"/>
  <c r="J24" i="1"/>
  <c r="G24" i="1"/>
  <c r="J21" i="1"/>
  <c r="G21" i="1"/>
  <c r="K10" i="1"/>
  <c r="I10" i="1"/>
  <c r="H10" i="1"/>
  <c r="F10" i="1"/>
  <c r="F84" i="1" s="1"/>
  <c r="E10" i="1"/>
  <c r="E84" i="1" s="1"/>
  <c r="C10" i="1"/>
  <c r="C84" i="1" s="1"/>
  <c r="B10" i="1"/>
  <c r="B84" i="1" s="1"/>
  <c r="C85" i="1" l="1"/>
  <c r="C86" i="1" s="1"/>
  <c r="F85" i="1"/>
  <c r="F86" i="1" s="1"/>
  <c r="I32" i="1"/>
  <c r="I70" i="1" s="1"/>
  <c r="J49" i="1"/>
  <c r="T70" i="1"/>
  <c r="I84" i="1"/>
  <c r="H84" i="1"/>
  <c r="H70" i="1"/>
  <c r="H85" i="1" s="1"/>
  <c r="K84" i="1"/>
  <c r="T84" i="1"/>
  <c r="O84" i="1"/>
  <c r="O70" i="1"/>
  <c r="O85" i="1" s="1"/>
  <c r="J10" i="1"/>
  <c r="B85" i="1"/>
  <c r="B86" i="1" s="1"/>
  <c r="E85" i="1"/>
  <c r="E86" i="1" s="1"/>
  <c r="G70" i="1"/>
  <c r="G49" i="1"/>
  <c r="G32" i="1"/>
  <c r="G10" i="1"/>
  <c r="G84" i="1" s="1"/>
  <c r="J32" i="1"/>
  <c r="K32" i="1"/>
  <c r="K70" i="1" s="1"/>
  <c r="S49" i="1"/>
  <c r="S70" i="1" l="1"/>
  <c r="S85" i="1" s="1"/>
  <c r="S86" i="1" s="1"/>
  <c r="H86" i="1"/>
  <c r="J84" i="1"/>
  <c r="J70" i="1"/>
  <c r="J85" i="1" s="1"/>
  <c r="O86" i="1"/>
  <c r="K85" i="1"/>
  <c r="K86" i="1" s="1"/>
  <c r="I85" i="1"/>
  <c r="I86" i="1" s="1"/>
  <c r="G85" i="1"/>
  <c r="G86" i="1" s="1"/>
  <c r="T85" i="1"/>
  <c r="T86" i="1" s="1"/>
  <c r="J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</author>
  </authors>
  <commentList>
    <comment ref="T16" authorId="0" shapeId="0" xr:uid="{88BE70B5-D05E-43A5-9D26-5957082CB734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Receive in June</t>
        </r>
      </text>
    </comment>
    <comment ref="U16" authorId="0" shapeId="0" xr:uid="{B5C93C4C-94E1-4A12-82E9-FCFE25A32526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Receive in June</t>
        </r>
      </text>
    </comment>
    <comment ref="V16" authorId="0" shapeId="0" xr:uid="{822A10B2-CC28-473F-80AF-118B18C3DD4D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Receive in June</t>
        </r>
      </text>
    </comment>
    <comment ref="W16" authorId="0" shapeId="0" xr:uid="{E001239B-1B94-48C7-890B-65C762E0EC67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Receive in June</t>
        </r>
      </text>
    </comment>
    <comment ref="X16" authorId="0" shapeId="0" xr:uid="{5679ECD7-5286-4E16-9843-4C895A576079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Receive in June</t>
        </r>
      </text>
    </comment>
    <comment ref="Y16" authorId="0" shapeId="0" xr:uid="{AA5DB5D7-D0D6-4CA8-BC8F-DCC6E3EE304E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Receive in June</t>
        </r>
      </text>
    </comment>
    <comment ref="Z16" authorId="0" shapeId="0" xr:uid="{9CD7F240-9797-47C0-9150-67EAB0ACFF51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Receive in June</t>
        </r>
      </text>
    </comment>
    <comment ref="T19" authorId="0" shapeId="0" xr:uid="{904E8055-F3E5-4530-9AE3-3DB792AF60D7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No CUPs for Res Pools &amp; Dock Increase Zoning App</t>
        </r>
      </text>
    </comment>
    <comment ref="U19" authorId="0" shapeId="0" xr:uid="{9FC88D9B-F67C-4F53-ADAE-AA40A59F166E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No CUPs for Res Pools &amp; Dock Increase Zoning App</t>
        </r>
      </text>
    </comment>
    <comment ref="V19" authorId="0" shapeId="0" xr:uid="{971529A2-116B-4677-990D-195459475D68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No CUPs for Res Pools &amp; Dock Increase Zoning App</t>
        </r>
      </text>
    </comment>
    <comment ref="W19" authorId="0" shapeId="0" xr:uid="{EEBFE565-91BB-41FD-A697-73353747E8F3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No CUPs for Res Pools &amp; Dock Increase Zoning App</t>
        </r>
      </text>
    </comment>
    <comment ref="X19" authorId="0" shapeId="0" xr:uid="{9956A9FA-48F6-445A-820B-DA61D052D634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No CUPs for Res Pools &amp; Dock Increase Zoning App</t>
        </r>
      </text>
    </comment>
    <comment ref="Y19" authorId="0" shapeId="0" xr:uid="{9F55A539-5A33-4E2A-88DF-DC0578854823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No CUPs for Res Pools &amp; Dock Increase Zoning App</t>
        </r>
      </text>
    </comment>
    <comment ref="Z19" authorId="0" shapeId="0" xr:uid="{45377E0D-A50D-4F13-91C3-2426CDF1C9EC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No CUPs for Res Pools &amp; Dock Increase Zoning App</t>
        </r>
      </text>
    </comment>
    <comment ref="T23" authorId="0" shapeId="0" xr:uid="{8C1C88A8-C788-4B32-B7E5-8B2BA5F990E6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7Mill Tides 415K HP Updated to 280K</t>
        </r>
      </text>
    </comment>
    <comment ref="U23" authorId="0" shapeId="0" xr:uid="{3C0B632C-1D4E-4844-A949-70C83062942B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7Mill Tides 415K HP Updated to 280K</t>
        </r>
      </text>
    </comment>
    <comment ref="V23" authorId="0" shapeId="0" xr:uid="{B3A5D68C-8A7A-4922-A3F7-D4A6DBC20292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7Mill Tides 415K HP Updated to 280K</t>
        </r>
      </text>
    </comment>
    <comment ref="W23" authorId="0" shapeId="0" xr:uid="{87015335-0D2A-408D-87F7-1E7264D9DAF2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7Mill Tides 415K HP Updated to 280K</t>
        </r>
      </text>
    </comment>
    <comment ref="X23" authorId="0" shapeId="0" xr:uid="{8FC75E4D-E1D5-488B-9735-83C5D6BF671B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7Mill Tides 415K HP Updated to 280K</t>
        </r>
      </text>
    </comment>
    <comment ref="Y23" authorId="0" shapeId="0" xr:uid="{1DE0ACCB-C913-4F6D-983C-0EB51CB4ED3A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7Mill Tides 415K HP Updated to 280K</t>
        </r>
      </text>
    </comment>
    <comment ref="Z23" authorId="0" shapeId="0" xr:uid="{2DD8A606-58BE-4BC2-9121-4C0B3E20FFA9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7Mill Tides 415K HP Updated to 280K</t>
        </r>
      </text>
    </comment>
    <comment ref="T25" authorId="0" shapeId="0" xr:uid="{FE14BB34-8763-4557-AA69-A83086C07895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CD
</t>
        </r>
      </text>
    </comment>
    <comment ref="U25" authorId="0" shapeId="0" xr:uid="{E06B9E63-A98C-42EB-84C2-8151B0C3C4BD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CD
</t>
        </r>
      </text>
    </comment>
    <comment ref="V25" authorId="0" shapeId="0" xr:uid="{F21C0993-E645-4C1F-A483-E9D9F73056C4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CD
</t>
        </r>
      </text>
    </comment>
    <comment ref="W25" authorId="0" shapeId="0" xr:uid="{922F2A78-61C8-4D3B-8F23-065A51415227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CD
</t>
        </r>
      </text>
    </comment>
    <comment ref="X25" authorId="0" shapeId="0" xr:uid="{9E64AABE-E693-49AB-A078-B73607FCEED2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CD
</t>
        </r>
      </text>
    </comment>
    <comment ref="Y25" authorId="0" shapeId="0" xr:uid="{E21F215B-9506-4116-AAD6-C6CF07B41621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CD
</t>
        </r>
      </text>
    </comment>
    <comment ref="Z25" authorId="0" shapeId="0" xr:uid="{1CEC0266-A4E1-4092-94DA-E1A743CFD4BC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CD
</t>
        </r>
      </text>
    </comment>
    <comment ref="T27" authorId="0" shapeId="0" xr:uid="{A405191F-5AE3-4D36-931B-1766D0B27931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Bike Path CD</t>
        </r>
      </text>
    </comment>
    <comment ref="U27" authorId="0" shapeId="0" xr:uid="{C2514C12-AFE1-49B7-8DBA-7980125B4D10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Bike Path CD</t>
        </r>
      </text>
    </comment>
    <comment ref="V27" authorId="0" shapeId="0" xr:uid="{B363648B-3568-4876-A1BA-D74DC6FEBC10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Bike Path CD</t>
        </r>
      </text>
    </comment>
    <comment ref="W27" authorId="0" shapeId="0" xr:uid="{BA708689-8B10-4802-B4FC-9F2EB86A596F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Bike Path CD</t>
        </r>
      </text>
    </comment>
    <comment ref="X27" authorId="0" shapeId="0" xr:uid="{F70471A3-5347-4470-B15B-D803B552090F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Bike Path CD</t>
        </r>
      </text>
    </comment>
    <comment ref="Y27" authorId="0" shapeId="0" xr:uid="{8AC67A44-0108-4306-BA34-FDAD70ECC65D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Bike Path CD</t>
        </r>
      </text>
    </comment>
    <comment ref="Z27" authorId="0" shapeId="0" xr:uid="{496800CC-7D09-4567-ACA9-AF93E5F705F4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From Bike Path CD</t>
        </r>
      </text>
    </comment>
    <comment ref="V49" authorId="0" shapeId="0" xr:uid="{73100DBE-7B8B-483E-9575-B1D5FFFA5A07}">
      <text>
        <r>
          <rPr>
            <b/>
            <sz val="9"/>
            <color indexed="81"/>
            <rFont val="Tahoma"/>
            <family val="2"/>
          </rPr>
          <t>klaus:</t>
        </r>
        <r>
          <rPr>
            <sz val="9"/>
            <color indexed="81"/>
            <rFont val="Tahoma"/>
            <family val="2"/>
          </rPr>
          <t xml:space="preserve">
Annual Donation</t>
        </r>
      </text>
    </comment>
  </commentList>
</comments>
</file>

<file path=xl/sharedStrings.xml><?xml version="1.0" encoding="utf-8"?>
<sst xmlns="http://schemas.openxmlformats.org/spreadsheetml/2006/main" count="531" uniqueCount="321">
  <si>
    <t xml:space="preserve">Town of Irvington </t>
  </si>
  <si>
    <t xml:space="preserve">   </t>
  </si>
  <si>
    <t>Preceding Year Appropriations           Jul 2015 - Jun 2016)</t>
  </si>
  <si>
    <t>Actuals                     Jul 2015 - Jun 2016</t>
  </si>
  <si>
    <t>Budget                               Jul 2016 - Jun 2017</t>
  </si>
  <si>
    <t>Actuals                      Jul 2016 - Jun 2017</t>
  </si>
  <si>
    <t>Budget                               Jul 2017 - Jun 2018</t>
  </si>
  <si>
    <t>Actuals                      Jul 2017 - Jun 2018</t>
  </si>
  <si>
    <t>Budget                               Jul 2018 - Jun 2019</t>
  </si>
  <si>
    <t>Cities and Towns</t>
  </si>
  <si>
    <t>Chapter 25 - Budgets, Audits and Reports</t>
  </si>
  <si>
    <t>+ / -</t>
  </si>
  <si>
    <t>§15.2-2504. What Budget to Show</t>
  </si>
  <si>
    <t>Revenue</t>
  </si>
  <si>
    <t>PP Tax (Auto/Golf Tags)</t>
  </si>
  <si>
    <t>Bank Franchise</t>
  </si>
  <si>
    <t>Interest Income</t>
  </si>
  <si>
    <t xml:space="preserve"> </t>
  </si>
  <si>
    <t>ATL Fire Grant</t>
  </si>
  <si>
    <t>Operating Expenses</t>
  </si>
  <si>
    <t>Employee Expense</t>
  </si>
  <si>
    <t>Professional Services</t>
  </si>
  <si>
    <t>Public Safety &amp; Code Enforcement</t>
  </si>
  <si>
    <t>Office Expenses</t>
  </si>
  <si>
    <t>Municipal Expense</t>
  </si>
  <si>
    <t>Town Council</t>
  </si>
  <si>
    <t xml:space="preserve">Planning Commission </t>
  </si>
  <si>
    <t>Town Maintenance</t>
  </si>
  <si>
    <t>Community Support and Tourism Promotion</t>
  </si>
  <si>
    <t>CI Budget Jul 2016-Jun 2017</t>
  </si>
  <si>
    <t>CI Budget Expenditures Jul 2016-Jun 2017</t>
  </si>
  <si>
    <t>Sidewalk Repair</t>
  </si>
  <si>
    <t>Tennis Courts Repair</t>
  </si>
  <si>
    <t>Town Hall Repairs</t>
  </si>
  <si>
    <t>Storage Building</t>
  </si>
  <si>
    <t>North Commons Improvement</t>
  </si>
  <si>
    <t>Protective Fence in North Commons</t>
  </si>
  <si>
    <t>Website Revamp</t>
  </si>
  <si>
    <t>Contribution to CIP Fund (Future Improvements)</t>
  </si>
  <si>
    <t>Commons Development</t>
  </si>
  <si>
    <t>Town Office</t>
  </si>
  <si>
    <t>Total Revenue</t>
  </si>
  <si>
    <t>Total Expenditures</t>
  </si>
  <si>
    <t xml:space="preserve">Utilities </t>
  </si>
  <si>
    <t xml:space="preserve">     Fire and Rescue</t>
  </si>
  <si>
    <t xml:space="preserve">     Steamboat Era Museum</t>
  </si>
  <si>
    <t xml:space="preserve">     Lancaster  Library</t>
  </si>
  <si>
    <t xml:space="preserve">Misc. Income </t>
  </si>
  <si>
    <t>Budget                       Jul 2018                            Jun 2019</t>
  </si>
  <si>
    <t>Budget                       Jul 2017                            Jun 2018</t>
  </si>
  <si>
    <t>Actuals                       Jul 2017                            Jun 2018</t>
  </si>
  <si>
    <t>Cable TV / Communications</t>
  </si>
  <si>
    <t>FY 2017/18</t>
  </si>
  <si>
    <t>FY 2018/19</t>
  </si>
  <si>
    <t>Actuals                     Jul 2018      Jun 2019</t>
  </si>
  <si>
    <t>FY 2019/2020</t>
  </si>
  <si>
    <t>Budget                       Jul 2019                            Jun 2020</t>
  </si>
  <si>
    <t>Budget                       Jul 2020                            Jun 2021</t>
  </si>
  <si>
    <t>Actuals                     Jul 2020      Jun 2021</t>
  </si>
  <si>
    <t>FY 2020/21</t>
  </si>
  <si>
    <t>COVID-19 Cares Act</t>
  </si>
  <si>
    <t>Town Office Rent</t>
  </si>
  <si>
    <t>VA Tourism Grant</t>
  </si>
  <si>
    <t>Reimburse Contingency Fund</t>
  </si>
  <si>
    <t>Charitable Donations</t>
  </si>
  <si>
    <t xml:space="preserve">Mayor's Discretionary Fund  </t>
  </si>
  <si>
    <t xml:space="preserve">Capital Budget Contribution </t>
  </si>
  <si>
    <t>Occupancy Tax 4%</t>
  </si>
  <si>
    <t>Local Retail Sales Tax</t>
  </si>
  <si>
    <t xml:space="preserve">Permit / Zoning / Registration Fees </t>
  </si>
  <si>
    <t>ARPA</t>
  </si>
  <si>
    <t>Lokey Wiley Fund (library)</t>
  </si>
  <si>
    <t>Prior Year Net Assets (COVID Funds)</t>
  </si>
  <si>
    <t xml:space="preserve">  Amended  Budget                               Jul 2021                      Jun 2022</t>
  </si>
  <si>
    <t>Amended                    Budget                     Jul 2020               Jun 2021</t>
  </si>
  <si>
    <t>Actuals                     Jul 2019               Jun 2020</t>
  </si>
  <si>
    <t xml:space="preserve">Actuals                                         Jul 2020                      Jun 2021                    </t>
  </si>
  <si>
    <t>Bike Path CD Fund for(Tri-way Trail)</t>
  </si>
  <si>
    <t xml:space="preserve">     Boys &amp; Girls Club</t>
  </si>
  <si>
    <t>Community Events</t>
  </si>
  <si>
    <t>Irvington Crab Festival(SEM)</t>
  </si>
  <si>
    <t xml:space="preserve">    Christmas</t>
  </si>
  <si>
    <t>Flags and Banners</t>
  </si>
  <si>
    <t xml:space="preserve"> Irvington Tourism (Grant/Flack Shack)</t>
  </si>
  <si>
    <t>Trolley</t>
  </si>
  <si>
    <t>Virginia River Realm</t>
  </si>
  <si>
    <t xml:space="preserve"> Wi-Fi</t>
  </si>
  <si>
    <t>Tri-Way Trail</t>
  </si>
  <si>
    <t xml:space="preserve"> Misc Support</t>
  </si>
  <si>
    <t xml:space="preserve">     Irvington  Golf Tournment</t>
  </si>
  <si>
    <t xml:space="preserve">  FY18/19 </t>
  </si>
  <si>
    <t>FY18/19 Act.</t>
  </si>
  <si>
    <t xml:space="preserve">  Variance</t>
  </si>
  <si>
    <t>Actuals %</t>
  </si>
  <si>
    <t xml:space="preserve">  FY19/20 </t>
  </si>
  <si>
    <t>FY19/20</t>
  </si>
  <si>
    <t>FY20/21</t>
  </si>
  <si>
    <t>FY21/22</t>
  </si>
  <si>
    <t>FY22/23</t>
  </si>
  <si>
    <t>FY23/24</t>
  </si>
  <si>
    <t>Budget</t>
  </si>
  <si>
    <t xml:space="preserve">  3/31/2019</t>
  </si>
  <si>
    <t xml:space="preserve">   used</t>
  </si>
  <si>
    <t xml:space="preserve">   Act/Est.</t>
  </si>
  <si>
    <t>Actuals</t>
  </si>
  <si>
    <t>Amended</t>
  </si>
  <si>
    <t>REVENUE</t>
  </si>
  <si>
    <t>Fire Grant</t>
  </si>
  <si>
    <t>Bank Franchise Income</t>
  </si>
  <si>
    <t>Cable TV/Comm Income</t>
  </si>
  <si>
    <t>Permit Fees</t>
  </si>
  <si>
    <t>Property Rental Fees</t>
  </si>
  <si>
    <t xml:space="preserve">Real Estate Tax - Revenue </t>
  </si>
  <si>
    <t xml:space="preserve">   RE Tax - Collection Fees</t>
  </si>
  <si>
    <t xml:space="preserve">   Real Estate Tax - Revenue - Other</t>
  </si>
  <si>
    <t>Total Real Estate Tax - Revenue</t>
  </si>
  <si>
    <t>Auto/Golf Tags - Revenue</t>
  </si>
  <si>
    <t xml:space="preserve">   Auto/Golf Tags - Collection Fee</t>
  </si>
  <si>
    <t xml:space="preserve">   Auto/Golf Tags - Revenue - Other</t>
  </si>
  <si>
    <t>Total Personal Property - Revenue</t>
  </si>
  <si>
    <t>Occupancy Tax</t>
  </si>
  <si>
    <t>Local Sales &amp; Use Tax</t>
  </si>
  <si>
    <t>Lokey Funding</t>
  </si>
  <si>
    <t>Va Tourism Grant</t>
  </si>
  <si>
    <t>Bike Path CD (Tri-way Trail)</t>
  </si>
  <si>
    <t>Miscellaneous Income</t>
  </si>
  <si>
    <t>Covid -19</t>
  </si>
  <si>
    <t>OPERATING EXPENSES</t>
  </si>
  <si>
    <t>Employee Expenses</t>
  </si>
  <si>
    <t>Employee Conferences/Seminars/Workshops</t>
  </si>
  <si>
    <t>Other</t>
  </si>
  <si>
    <t>Employee Bonding</t>
  </si>
  <si>
    <t>Employer Payroll Taxes</t>
  </si>
  <si>
    <t>Wages/Salaries</t>
  </si>
  <si>
    <t>Workers Compensation Insurance</t>
  </si>
  <si>
    <t>Accounting</t>
  </si>
  <si>
    <t>Wealth Management</t>
  </si>
  <si>
    <t>Legal</t>
  </si>
  <si>
    <t>Realtor</t>
  </si>
  <si>
    <t>Other(was used for transcrpitions move Town Council)</t>
  </si>
  <si>
    <t>Insurance</t>
  </si>
  <si>
    <t>Building/Property Insurance</t>
  </si>
  <si>
    <t>General Liability Insurance</t>
  </si>
  <si>
    <t>Insurance - Other</t>
  </si>
  <si>
    <t>Public Safety</t>
  </si>
  <si>
    <t>Traffic Control/LCSD</t>
  </si>
  <si>
    <t>Code Enforcement</t>
  </si>
  <si>
    <t>Office Expense</t>
  </si>
  <si>
    <t>Printer Lease</t>
  </si>
  <si>
    <t>Office Expense - Other</t>
  </si>
  <si>
    <t>Dues &amp; Subscriptions</t>
  </si>
  <si>
    <t>Mileage &amp; Travel</t>
  </si>
  <si>
    <t>Banking Fees (safety deposit box)</t>
  </si>
  <si>
    <t>Equipment</t>
  </si>
  <si>
    <t>Repairs &amp; Maintenance(Building)</t>
  </si>
  <si>
    <t>Janitorial</t>
  </si>
  <si>
    <t>Computer</t>
  </si>
  <si>
    <t xml:space="preserve">   Processing Fees (Gmail,Vix,Google)</t>
  </si>
  <si>
    <t xml:space="preserve">   Maintenance/Repairs</t>
  </si>
  <si>
    <t xml:space="preserve">   Hardware </t>
  </si>
  <si>
    <t xml:space="preserve">   Software</t>
  </si>
  <si>
    <t xml:space="preserve">   Computer - Other</t>
  </si>
  <si>
    <t>Total Computer</t>
  </si>
  <si>
    <t>Postage</t>
  </si>
  <si>
    <t>Supplies</t>
  </si>
  <si>
    <t>Website Maintenance</t>
  </si>
  <si>
    <t>Town Storage (Christmas, Flags…)</t>
  </si>
  <si>
    <t xml:space="preserve">Office Expense       </t>
  </si>
  <si>
    <t>Municipal Expenses</t>
  </si>
  <si>
    <t>PP Tax Collection Fee(plus Mailhouse fees)</t>
  </si>
  <si>
    <t>RE Tax Collection Fee(plus mailhouse fees)</t>
  </si>
  <si>
    <t>Codification of Ordinances</t>
  </si>
  <si>
    <t>Comprehensive Plan(moved to PC)</t>
  </si>
  <si>
    <t>Election Expenses</t>
  </si>
  <si>
    <t>Municipal Audit</t>
  </si>
  <si>
    <t xml:space="preserve">Municipal Other </t>
  </si>
  <si>
    <t>Town Council Expenses</t>
  </si>
  <si>
    <t>Town Council Minutes</t>
  </si>
  <si>
    <t>Public Notices</t>
  </si>
  <si>
    <t>TC Conferences/Seminars/Workshops</t>
  </si>
  <si>
    <t>Planning Commission Expenses</t>
  </si>
  <si>
    <t xml:space="preserve">Survey </t>
  </si>
  <si>
    <t xml:space="preserve">  </t>
  </si>
  <si>
    <t>Comp Plan</t>
  </si>
  <si>
    <t>Zoning map</t>
  </si>
  <si>
    <t>PC Conferences/Seminars/Workshops</t>
  </si>
  <si>
    <t>Utilities</t>
  </si>
  <si>
    <t>Heating Fuel</t>
  </si>
  <si>
    <t>Electricity</t>
  </si>
  <si>
    <t xml:space="preserve">   Street Lights</t>
  </si>
  <si>
    <t xml:space="preserve">   Town Office</t>
  </si>
  <si>
    <t xml:space="preserve">   Electricity - Other</t>
  </si>
  <si>
    <t>Total Electricity</t>
  </si>
  <si>
    <t>Internet</t>
  </si>
  <si>
    <t>Telephone</t>
  </si>
  <si>
    <t>Water</t>
  </si>
  <si>
    <t>Utilities- Town Commons</t>
  </si>
  <si>
    <t>Refuse &amp; Debris Removal</t>
  </si>
  <si>
    <t>Grounds/Landscape</t>
  </si>
  <si>
    <t>Mayor's Discretionary Fund</t>
  </si>
  <si>
    <t>Covid-19 Cares Act</t>
  </si>
  <si>
    <t>COMMUNITY SUPPORT/TOURISM</t>
  </si>
  <si>
    <t xml:space="preserve">     Lancaster Community  Library</t>
  </si>
  <si>
    <t xml:space="preserve">     Charitable Donations - Other</t>
  </si>
  <si>
    <t>Total Charitable Donations</t>
  </si>
  <si>
    <t xml:space="preserve">   Irvington Crab Festival</t>
  </si>
  <si>
    <t xml:space="preserve">   Christmas</t>
  </si>
  <si>
    <t xml:space="preserve">   Irvington Golf Tourney</t>
  </si>
  <si>
    <t xml:space="preserve">   July 4th Parade/Concert</t>
  </si>
  <si>
    <t xml:space="preserve">   Other</t>
  </si>
  <si>
    <t>Total Community Events</t>
  </si>
  <si>
    <t>Town Commons/Tennis Cts/Gazebo</t>
  </si>
  <si>
    <t>Flags/Banners</t>
  </si>
  <si>
    <t xml:space="preserve">   Maintenance &amp; Repair</t>
  </si>
  <si>
    <t xml:space="preserve">   Hardware</t>
  </si>
  <si>
    <t xml:space="preserve">   Flags/Banners - Other</t>
  </si>
  <si>
    <t>Flack Shack (Tourism Spport)</t>
  </si>
  <si>
    <t>Misc Community Support &amp; Touris</t>
  </si>
  <si>
    <t>Town WiFi</t>
  </si>
  <si>
    <t>VA Grant Expenses</t>
  </si>
  <si>
    <t>Fire &amp; Rescue</t>
  </si>
  <si>
    <t>Community Support /Tourism</t>
  </si>
  <si>
    <t>Prior Year Net Expend (Covid Funds)</t>
  </si>
  <si>
    <t>Irvington tourism Support(Flack Shack)</t>
  </si>
  <si>
    <t>Town Council - Other</t>
  </si>
  <si>
    <t>Planning Commission Expense -Other</t>
  </si>
  <si>
    <t>Total OPERATING EXPENSES</t>
  </si>
  <si>
    <t>a1</t>
  </si>
  <si>
    <t>Capital Gains</t>
  </si>
  <si>
    <t>Real Estate Tax - Net</t>
  </si>
  <si>
    <t>Personal Tax - Net</t>
  </si>
  <si>
    <t>Actuals                  Jul 2021 thru Jun 2022</t>
  </si>
  <si>
    <t>Tax Distribution w/o Covid/ARPA</t>
  </si>
  <si>
    <t>FY 2023/24</t>
  </si>
  <si>
    <t>Operating Inc. w/o Cap Exp.</t>
  </si>
  <si>
    <t>Available Covid funds</t>
  </si>
  <si>
    <t>Business Licenses</t>
  </si>
  <si>
    <t>Budget                       Jul 2023                            Jun 2024</t>
  </si>
  <si>
    <t>Budget                       Jul 2022                           Jun 2023</t>
  </si>
  <si>
    <t>FY2021/22</t>
  </si>
  <si>
    <t>FY2022/23</t>
  </si>
  <si>
    <t>Irvington Social Media Promotion</t>
  </si>
  <si>
    <t>Actuals                  Jul 2022 thru March 2023</t>
  </si>
  <si>
    <t>Act 3/23</t>
  </si>
  <si>
    <t xml:space="preserve"> Irvington Social Media Promotion</t>
  </si>
  <si>
    <t xml:space="preserve">        </t>
  </si>
  <si>
    <t>Sidewalks&amp;General Maintenance</t>
  </si>
  <si>
    <t>Occupancy Tax&amp;Food Tax</t>
  </si>
  <si>
    <t>Storage Unit</t>
  </si>
  <si>
    <t>Real Estate Tax (3% per 1000)</t>
  </si>
  <si>
    <t xml:space="preserve">Prepared Food Tax </t>
  </si>
  <si>
    <t xml:space="preserve">     July 4th Parade/Christmas</t>
  </si>
  <si>
    <t>Insurance (VSRA)</t>
  </si>
  <si>
    <t>Prepared Food Tax 3%</t>
  </si>
  <si>
    <t>Potential Capital Improvement Projects for the Town of Irvington</t>
  </si>
  <si>
    <t>Expected Expenditures by Year</t>
  </si>
  <si>
    <t>Project</t>
  </si>
  <si>
    <t>Cost Range</t>
  </si>
  <si>
    <t>Estimate Quality</t>
  </si>
  <si>
    <t>Comment</t>
  </si>
  <si>
    <t>Funding Source</t>
  </si>
  <si>
    <t>FY22-23</t>
  </si>
  <si>
    <t>FY23-24</t>
  </si>
  <si>
    <t>FY24-25</t>
  </si>
  <si>
    <t>Sewer</t>
  </si>
  <si>
    <t>Preliminary Engineering Report</t>
  </si>
  <si>
    <t>$40K-$80K</t>
  </si>
  <si>
    <t>FY22-FY23</t>
  </si>
  <si>
    <t xml:space="preserve">ARPA </t>
  </si>
  <si>
    <t>$40-$80K</t>
  </si>
  <si>
    <t>Town Center Sewer</t>
  </si>
  <si>
    <t>$2.3-$3.2 million</t>
  </si>
  <si>
    <t>Ball Park</t>
  </si>
  <si>
    <t>Awaiting outcome of Preliminary Engineering report</t>
  </si>
  <si>
    <t>Debt by new taxes</t>
  </si>
  <si>
    <t>Whole Town Sewer</t>
  </si>
  <si>
    <t>$7.2-$9.8</t>
  </si>
  <si>
    <t>as above</t>
  </si>
  <si>
    <t xml:space="preserve">Playground upgrade </t>
  </si>
  <si>
    <t>$25K</t>
  </si>
  <si>
    <t>In process</t>
  </si>
  <si>
    <t>Landscaping Plan</t>
  </si>
  <si>
    <t>25K</t>
  </si>
  <si>
    <t>PC May Review</t>
  </si>
  <si>
    <t>ARPA,Capital Reserves,Grants</t>
  </si>
  <si>
    <t>Tennis and Pickle Ball Court Rebuild</t>
  </si>
  <si>
    <t>$150K</t>
  </si>
  <si>
    <t>Quote</t>
  </si>
  <si>
    <t>Priority 1</t>
  </si>
  <si>
    <t>Capital Reserves, Grants</t>
  </si>
  <si>
    <t>$150k</t>
  </si>
  <si>
    <t>"Sprucing Up": landscaping, picnic tables, benches and shade</t>
  </si>
  <si>
    <t>Priority 2, needs more definition</t>
  </si>
  <si>
    <t>$75K</t>
  </si>
  <si>
    <t>Public Rest Rooms (Potentially in conjunction with Town Hall)</t>
  </si>
  <si>
    <t>Await decision on Town Hall</t>
  </si>
  <si>
    <t>Drainage issues</t>
  </si>
  <si>
    <t>$100K</t>
  </si>
  <si>
    <t>$50K</t>
  </si>
  <si>
    <t>Walkability</t>
  </si>
  <si>
    <t>Cathie's Garden to Vineyard-800 ft</t>
  </si>
  <si>
    <t>ball park</t>
  </si>
  <si>
    <t>West Irvington- 2500 ft</t>
  </si>
  <si>
    <t>Future Consideration</t>
  </si>
  <si>
    <t>Steamboat rd to Old Mill Cove Rd-3300 ft</t>
  </si>
  <si>
    <t>TriWay Trail</t>
  </si>
  <si>
    <t>$400K</t>
  </si>
  <si>
    <t>Priority 1, The Town currently rents and has contract through 2025.  Town needs alternative in place before end of 2025!</t>
  </si>
  <si>
    <t>Mortgage and Capital Reserves</t>
  </si>
  <si>
    <t>$28K</t>
  </si>
  <si>
    <t>Public Waterfront</t>
  </si>
  <si>
    <t>No location or cost identified</t>
  </si>
  <si>
    <t>Support for ROR on Gaskins</t>
  </si>
  <si>
    <t>Traffic Calming</t>
  </si>
  <si>
    <t>No Scope or Estimates</t>
  </si>
  <si>
    <t>N/A</t>
  </si>
  <si>
    <t xml:space="preserve">Funding might be all State </t>
  </si>
  <si>
    <t>Totals</t>
  </si>
  <si>
    <t>6/15/23 version</t>
  </si>
  <si>
    <t>$78k</t>
  </si>
  <si>
    <t>$655K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</si>
</sst>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%"/>
    <numFmt numFmtId="167" formatCode="0.000000000000000%"/>
  </numFmts>
  <fonts count="56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1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indexed="8"/>
      <name val="Arial"/>
      <family val="2"/>
    </font>
    <font>
      <b/>
      <i/>
      <sz val="18"/>
      <name val="Calibri"/>
      <family val="2"/>
    </font>
    <font>
      <sz val="18"/>
      <color indexed="8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b/>
      <i/>
      <sz val="18"/>
      <color indexed="8"/>
      <name val="Cambria"/>
      <family val="1"/>
    </font>
    <font>
      <b/>
      <i/>
      <sz val="18"/>
      <color indexed="8"/>
      <name val="Arial"/>
      <family val="2"/>
    </font>
    <font>
      <i/>
      <sz val="18"/>
      <name val="Arial"/>
      <family val="2"/>
    </font>
    <font>
      <u/>
      <sz val="18"/>
      <color indexed="8"/>
      <name val="Calibri"/>
      <family val="2"/>
    </font>
    <font>
      <u/>
      <sz val="18"/>
      <name val="Arial"/>
      <family val="2"/>
    </font>
    <font>
      <i/>
      <sz val="18"/>
      <color indexed="8"/>
      <name val="Calibri"/>
      <family val="2"/>
    </font>
    <font>
      <i/>
      <u/>
      <sz val="18"/>
      <color indexed="8"/>
      <name val="Calibri"/>
      <family val="2"/>
    </font>
    <font>
      <u/>
      <sz val="18"/>
      <name val="Calibri"/>
      <family val="2"/>
    </font>
    <font>
      <b/>
      <u/>
      <sz val="18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9" tint="-0.499984740745262"/>
      <name val="Arial"/>
      <family val="2"/>
    </font>
    <font>
      <b/>
      <sz val="26"/>
      <color indexed="8"/>
      <name val="Calibri"/>
      <family val="2"/>
    </font>
    <font>
      <b/>
      <sz val="18"/>
      <color indexed="8"/>
      <name val="Franklin Gothic Medium"/>
      <family val="2"/>
    </font>
    <font>
      <b/>
      <sz val="18"/>
      <name val="Cambria"/>
      <family val="1"/>
    </font>
    <font>
      <b/>
      <sz val="18"/>
      <color indexed="8"/>
      <name val="Cambria"/>
      <family val="1"/>
    </font>
    <font>
      <b/>
      <i/>
      <sz val="18"/>
      <color indexed="8"/>
      <name val="Calibri"/>
      <family val="2"/>
    </font>
    <font>
      <sz val="1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u/>
      <sz val="18"/>
      <name val="Arial"/>
      <family val="2"/>
    </font>
    <font>
      <sz val="20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 (Body)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 (Body)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21" fillId="0" borderId="0"/>
  </cellStyleXfs>
  <cellXfs count="49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8" fontId="2" fillId="0" borderId="0" xfId="0" applyNumberFormat="1" applyFont="1"/>
    <xf numFmtId="0" fontId="5" fillId="0" borderId="0" xfId="0" applyFont="1"/>
    <xf numFmtId="6" fontId="8" fillId="0" borderId="0" xfId="0" applyNumberFormat="1" applyFont="1"/>
    <xf numFmtId="6" fontId="5" fillId="0" borderId="0" xfId="0" applyNumberFormat="1" applyFont="1" applyAlignment="1">
      <alignment horizontal="right"/>
    </xf>
    <xf numFmtId="6" fontId="9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right"/>
    </xf>
    <xf numFmtId="6" fontId="10" fillId="0" borderId="0" xfId="0" applyNumberFormat="1" applyFont="1" applyAlignment="1">
      <alignment horizontal="right"/>
    </xf>
    <xf numFmtId="6" fontId="7" fillId="0" borderId="0" xfId="0" applyNumberFormat="1" applyFont="1" applyAlignment="1">
      <alignment horizontal="right"/>
    </xf>
    <xf numFmtId="6" fontId="2" fillId="0" borderId="0" xfId="0" applyNumberFormat="1" applyFont="1"/>
    <xf numFmtId="6" fontId="9" fillId="0" borderId="0" xfId="0" applyNumberFormat="1" applyFont="1"/>
    <xf numFmtId="6" fontId="5" fillId="2" borderId="0" xfId="0" applyNumberFormat="1" applyFont="1" applyFill="1" applyAlignment="1">
      <alignment horizontal="right"/>
    </xf>
    <xf numFmtId="0" fontId="11" fillId="0" borderId="0" xfId="0" applyFont="1" applyAlignment="1">
      <alignment vertical="center"/>
    </xf>
    <xf numFmtId="0" fontId="8" fillId="0" borderId="0" xfId="0" applyFont="1"/>
    <xf numFmtId="6" fontId="12" fillId="0" borderId="0" xfId="0" applyNumberFormat="1" applyFont="1" applyAlignment="1">
      <alignment vertical="top" wrapText="1"/>
    </xf>
    <xf numFmtId="6" fontId="10" fillId="0" borderId="0" xfId="0" applyNumberFormat="1" applyFont="1" applyAlignment="1">
      <alignment horizontal="right" vertical="top" wrapText="1"/>
    </xf>
    <xf numFmtId="6" fontId="13" fillId="0" borderId="0" xfId="0" applyNumberFormat="1" applyFont="1" applyAlignment="1">
      <alignment horizontal="right" vertical="top" wrapText="1"/>
    </xf>
    <xf numFmtId="8" fontId="10" fillId="0" borderId="0" xfId="0" applyNumberFormat="1" applyFont="1" applyAlignment="1">
      <alignment wrapText="1"/>
    </xf>
    <xf numFmtId="6" fontId="2" fillId="0" borderId="0" xfId="0" applyNumberFormat="1" applyFont="1" applyAlignment="1">
      <alignment horizontal="right"/>
    </xf>
    <xf numFmtId="8" fontId="10" fillId="0" borderId="0" xfId="0" applyNumberFormat="1" applyFont="1"/>
    <xf numFmtId="8" fontId="14" fillId="0" borderId="0" xfId="0" applyNumberFormat="1" applyFont="1"/>
    <xf numFmtId="8" fontId="15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6" fontId="5" fillId="0" borderId="0" xfId="0" applyNumberFormat="1" applyFont="1"/>
    <xf numFmtId="0" fontId="5" fillId="0" borderId="0" xfId="0" applyFont="1" applyAlignment="1">
      <alignment horizontal="right"/>
    </xf>
    <xf numFmtId="6" fontId="16" fillId="0" borderId="0" xfId="0" applyNumberFormat="1" applyFont="1"/>
    <xf numFmtId="6" fontId="17" fillId="0" borderId="0" xfId="0" applyNumberFormat="1" applyFont="1"/>
    <xf numFmtId="6" fontId="18" fillId="0" borderId="0" xfId="0" applyNumberFormat="1" applyFont="1"/>
    <xf numFmtId="0" fontId="4" fillId="0" borderId="0" xfId="0" applyFont="1"/>
    <xf numFmtId="6" fontId="6" fillId="0" borderId="0" xfId="0" applyNumberFormat="1" applyFont="1"/>
    <xf numFmtId="6" fontId="1" fillId="0" borderId="0" xfId="0" applyNumberFormat="1" applyFont="1"/>
    <xf numFmtId="6" fontId="19" fillId="0" borderId="0" xfId="0" applyNumberFormat="1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23" fillId="0" borderId="0" xfId="1" applyFont="1"/>
    <xf numFmtId="165" fontId="24" fillId="15" borderId="0" xfId="2" applyNumberFormat="1" applyFont="1" applyFill="1"/>
    <xf numFmtId="0" fontId="23" fillId="15" borderId="0" xfId="1" applyFont="1" applyFill="1"/>
    <xf numFmtId="10" fontId="23" fillId="15" borderId="0" xfId="1" applyNumberFormat="1" applyFont="1" applyFill="1"/>
    <xf numFmtId="165" fontId="24" fillId="0" borderId="0" xfId="2" applyNumberFormat="1" applyFont="1"/>
    <xf numFmtId="3" fontId="23" fillId="0" borderId="0" xfId="1" applyNumberFormat="1" applyFont="1"/>
    <xf numFmtId="3" fontId="24" fillId="15" borderId="0" xfId="2" applyNumberFormat="1" applyFont="1" applyFill="1" applyAlignment="1">
      <alignment horizontal="center" vertical="center"/>
    </xf>
    <xf numFmtId="3" fontId="24" fillId="15" borderId="0" xfId="2" applyNumberFormat="1" applyFont="1" applyFill="1"/>
    <xf numFmtId="3" fontId="24" fillId="0" borderId="0" xfId="2" applyNumberFormat="1" applyFont="1" applyAlignment="1">
      <alignment horizontal="center" vertical="center"/>
    </xf>
    <xf numFmtId="49" fontId="24" fillId="0" borderId="0" xfId="2" applyNumberFormat="1" applyFont="1"/>
    <xf numFmtId="3" fontId="24" fillId="0" borderId="0" xfId="2" applyNumberFormat="1" applyFont="1"/>
    <xf numFmtId="10" fontId="23" fillId="0" borderId="0" xfId="1" applyNumberFormat="1" applyFont="1"/>
    <xf numFmtId="49" fontId="25" fillId="0" borderId="0" xfId="2" applyNumberFormat="1" applyFont="1"/>
    <xf numFmtId="3" fontId="25" fillId="0" borderId="0" xfId="2" applyNumberFormat="1" applyFont="1"/>
    <xf numFmtId="10" fontId="26" fillId="0" borderId="0" xfId="1" applyNumberFormat="1" applyFont="1"/>
    <xf numFmtId="3" fontId="26" fillId="0" borderId="0" xfId="1" applyNumberFormat="1" applyFont="1"/>
    <xf numFmtId="49" fontId="25" fillId="16" borderId="0" xfId="2" applyNumberFormat="1" applyFont="1" applyFill="1"/>
    <xf numFmtId="3" fontId="25" fillId="16" borderId="0" xfId="2" applyNumberFormat="1" applyFont="1" applyFill="1"/>
    <xf numFmtId="49" fontId="23" fillId="0" borderId="0" xfId="2" applyNumberFormat="1" applyFont="1"/>
    <xf numFmtId="3" fontId="24" fillId="11" borderId="0" xfId="2" applyNumberFormat="1" applyFont="1" applyFill="1"/>
    <xf numFmtId="3" fontId="23" fillId="11" borderId="0" xfId="1" applyNumberFormat="1" applyFont="1" applyFill="1"/>
    <xf numFmtId="10" fontId="23" fillId="11" borderId="0" xfId="1" applyNumberFormat="1" applyFont="1" applyFill="1"/>
    <xf numFmtId="49" fontId="25" fillId="17" borderId="0" xfId="2" applyNumberFormat="1" applyFont="1" applyFill="1"/>
    <xf numFmtId="3" fontId="25" fillId="17" borderId="0" xfId="2" applyNumberFormat="1" applyFont="1" applyFill="1"/>
    <xf numFmtId="10" fontId="26" fillId="17" borderId="0" xfId="1" applyNumberFormat="1" applyFont="1" applyFill="1"/>
    <xf numFmtId="3" fontId="23" fillId="0" borderId="0" xfId="2" applyNumberFormat="1" applyFont="1"/>
    <xf numFmtId="3" fontId="23" fillId="18" borderId="0" xfId="2" applyNumberFormat="1" applyFont="1" applyFill="1"/>
    <xf numFmtId="3" fontId="23" fillId="18" borderId="0" xfId="1" applyNumberFormat="1" applyFont="1" applyFill="1"/>
    <xf numFmtId="10" fontId="23" fillId="18" borderId="0" xfId="1" applyNumberFormat="1" applyFont="1" applyFill="1"/>
    <xf numFmtId="3" fontId="24" fillId="18" borderId="0" xfId="2" applyNumberFormat="1" applyFont="1" applyFill="1"/>
    <xf numFmtId="1" fontId="23" fillId="0" borderId="0" xfId="1" applyNumberFormat="1" applyFont="1"/>
    <xf numFmtId="3" fontId="28" fillId="0" borderId="0" xfId="1" applyNumberFormat="1" applyFont="1"/>
    <xf numFmtId="3" fontId="29" fillId="0" borderId="0" xfId="1" applyNumberFormat="1" applyFont="1"/>
    <xf numFmtId="49" fontId="25" fillId="19" borderId="0" xfId="2" applyNumberFormat="1" applyFont="1" applyFill="1"/>
    <xf numFmtId="3" fontId="25" fillId="19" borderId="0" xfId="2" applyNumberFormat="1" applyFont="1" applyFill="1"/>
    <xf numFmtId="10" fontId="26" fillId="19" borderId="0" xfId="1" applyNumberFormat="1" applyFont="1" applyFill="1"/>
    <xf numFmtId="10" fontId="27" fillId="19" borderId="0" xfId="1" applyNumberFormat="1" applyFont="1" applyFill="1"/>
    <xf numFmtId="3" fontId="23" fillId="19" borderId="0" xfId="1" applyNumberFormat="1" applyFont="1" applyFill="1"/>
    <xf numFmtId="3" fontId="25" fillId="20" borderId="0" xfId="2" applyNumberFormat="1" applyFont="1" applyFill="1"/>
    <xf numFmtId="49" fontId="25" fillId="20" borderId="0" xfId="1" applyNumberFormat="1" applyFont="1" applyFill="1"/>
    <xf numFmtId="10" fontId="26" fillId="20" borderId="0" xfId="1" applyNumberFormat="1" applyFont="1" applyFill="1"/>
    <xf numFmtId="49" fontId="25" fillId="7" borderId="0" xfId="2" applyNumberFormat="1" applyFont="1" applyFill="1"/>
    <xf numFmtId="10" fontId="23" fillId="7" borderId="0" xfId="1" applyNumberFormat="1" applyFont="1" applyFill="1"/>
    <xf numFmtId="0" fontId="23" fillId="7" borderId="0" xfId="1" applyFont="1" applyFill="1"/>
    <xf numFmtId="164" fontId="23" fillId="7" borderId="0" xfId="1" applyNumberFormat="1" applyFont="1" applyFill="1"/>
    <xf numFmtId="3" fontId="26" fillId="7" borderId="0" xfId="1" applyNumberFormat="1" applyFont="1" applyFill="1"/>
    <xf numFmtId="166" fontId="26" fillId="0" borderId="0" xfId="1" applyNumberFormat="1" applyFont="1"/>
    <xf numFmtId="166" fontId="23" fillId="0" borderId="0" xfId="1" applyNumberFormat="1" applyFont="1"/>
    <xf numFmtId="0" fontId="33" fillId="0" borderId="0" xfId="0" applyFont="1"/>
    <xf numFmtId="0" fontId="34" fillId="0" borderId="0" xfId="0" applyFont="1"/>
    <xf numFmtId="3" fontId="25" fillId="7" borderId="0" xfId="2" applyNumberFormat="1" applyFont="1" applyFill="1"/>
    <xf numFmtId="5" fontId="2" fillId="0" borderId="0" xfId="0" applyNumberFormat="1" applyFont="1"/>
    <xf numFmtId="0" fontId="22" fillId="22" borderId="0" xfId="1" applyFont="1" applyFill="1"/>
    <xf numFmtId="10" fontId="26" fillId="22" borderId="0" xfId="1" applyNumberFormat="1" applyFont="1" applyFill="1"/>
    <xf numFmtId="0" fontId="26" fillId="22" borderId="0" xfId="1" applyFont="1" applyFill="1"/>
    <xf numFmtId="164" fontId="26" fillId="22" borderId="0" xfId="1" applyNumberFormat="1" applyFont="1" applyFill="1"/>
    <xf numFmtId="3" fontId="26" fillId="22" borderId="0" xfId="1" applyNumberFormat="1" applyFont="1" applyFill="1"/>
    <xf numFmtId="0" fontId="35" fillId="0" borderId="0" xfId="1" applyFont="1"/>
    <xf numFmtId="49" fontId="24" fillId="20" borderId="0" xfId="2" applyNumberFormat="1" applyFont="1" applyFill="1"/>
    <xf numFmtId="3" fontId="0" fillId="0" borderId="0" xfId="0" applyNumberFormat="1"/>
    <xf numFmtId="167" fontId="23" fillId="0" borderId="0" xfId="1" applyNumberFormat="1" applyFont="1"/>
    <xf numFmtId="0" fontId="23" fillId="23" borderId="17" xfId="0" applyFont="1" applyFill="1" applyBorder="1" applyAlignment="1">
      <alignment vertical="center"/>
    </xf>
    <xf numFmtId="0" fontId="2" fillId="0" borderId="17" xfId="0" applyFont="1" applyBorder="1"/>
    <xf numFmtId="0" fontId="2" fillId="0" borderId="39" xfId="0" applyFont="1" applyBorder="1"/>
    <xf numFmtId="0" fontId="2" fillId="0" borderId="46" xfId="0" applyFont="1" applyBorder="1"/>
    <xf numFmtId="0" fontId="36" fillId="0" borderId="0" xfId="0" applyFont="1" applyAlignment="1">
      <alignment vertical="top" wrapText="1"/>
    </xf>
    <xf numFmtId="0" fontId="3" fillId="0" borderId="1" xfId="0" applyFont="1" applyBorder="1" applyAlignment="1">
      <alignment horizontal="center"/>
    </xf>
    <xf numFmtId="6" fontId="1" fillId="4" borderId="3" xfId="0" applyNumberFormat="1" applyFont="1" applyFill="1" applyBorder="1" applyAlignment="1">
      <alignment horizontal="center" vertical="center" wrapText="1"/>
    </xf>
    <xf numFmtId="6" fontId="1" fillId="0" borderId="3" xfId="0" applyNumberFormat="1" applyFont="1" applyBorder="1" applyAlignment="1">
      <alignment horizontal="center" vertical="center" wrapText="1"/>
    </xf>
    <xf numFmtId="6" fontId="1" fillId="4" borderId="0" xfId="0" applyNumberFormat="1" applyFont="1" applyFill="1" applyAlignment="1">
      <alignment horizontal="center" vertical="center" wrapText="1"/>
    </xf>
    <xf numFmtId="6" fontId="1" fillId="0" borderId="0" xfId="0" applyNumberFormat="1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6" fontId="1" fillId="4" borderId="0" xfId="0" quotePrefix="1" applyNumberFormat="1" applyFont="1" applyFill="1" applyAlignment="1">
      <alignment horizontal="center" wrapText="1"/>
    </xf>
    <xf numFmtId="6" fontId="1" fillId="0" borderId="0" xfId="0" quotePrefix="1" applyNumberFormat="1" applyFont="1" applyAlignment="1">
      <alignment horizontal="center" wrapText="1"/>
    </xf>
    <xf numFmtId="0" fontId="1" fillId="3" borderId="5" xfId="0" applyFont="1" applyFill="1" applyBorder="1" applyAlignment="1">
      <alignment vertical="center" wrapText="1"/>
    </xf>
    <xf numFmtId="6" fontId="1" fillId="0" borderId="5" xfId="0" applyNumberFormat="1" applyFont="1" applyBorder="1" applyAlignment="1">
      <alignment horizontal="center" vertical="center" wrapText="1"/>
    </xf>
    <xf numFmtId="6" fontId="1" fillId="4" borderId="5" xfId="0" applyNumberFormat="1" applyFont="1" applyFill="1" applyBorder="1" applyAlignment="1">
      <alignment horizontal="center" vertical="center" wrapText="1"/>
    </xf>
    <xf numFmtId="6" fontId="37" fillId="0" borderId="0" xfId="0" applyNumberFormat="1" applyFont="1" applyAlignment="1">
      <alignment horizontal="center" vertical="center" wrapText="1"/>
    </xf>
    <xf numFmtId="6" fontId="1" fillId="0" borderId="0" xfId="0" applyNumberFormat="1" applyFont="1" applyAlignment="1">
      <alignment vertical="center" wrapText="1"/>
    </xf>
    <xf numFmtId="6" fontId="4" fillId="0" borderId="0" xfId="0" applyNumberFormat="1" applyFont="1" applyAlignment="1">
      <alignment vertical="center" wrapText="1"/>
    </xf>
    <xf numFmtId="6" fontId="4" fillId="12" borderId="0" xfId="0" applyNumberFormat="1" applyFont="1" applyFill="1" applyAlignment="1">
      <alignment vertical="center" wrapText="1"/>
    </xf>
    <xf numFmtId="6" fontId="4" fillId="0" borderId="24" xfId="0" applyNumberFormat="1" applyFont="1" applyBorder="1" applyAlignment="1">
      <alignment vertical="center" wrapText="1"/>
    </xf>
    <xf numFmtId="0" fontId="38" fillId="20" borderId="2" xfId="0" applyFont="1" applyFill="1" applyBorder="1" applyAlignment="1">
      <alignment horizontal="center" vertical="center"/>
    </xf>
    <xf numFmtId="6" fontId="38" fillId="20" borderId="8" xfId="0" applyNumberFormat="1" applyFont="1" applyFill="1" applyBorder="1" applyAlignment="1">
      <alignment horizontal="right" vertical="center"/>
    </xf>
    <xf numFmtId="6" fontId="38" fillId="20" borderId="3" xfId="0" applyNumberFormat="1" applyFont="1" applyFill="1" applyBorder="1" applyAlignment="1">
      <alignment horizontal="right" vertical="center"/>
    </xf>
    <xf numFmtId="6" fontId="38" fillId="20" borderId="2" xfId="0" applyNumberFormat="1" applyFont="1" applyFill="1" applyBorder="1" applyAlignment="1">
      <alignment horizontal="right" vertical="center"/>
    </xf>
    <xf numFmtId="6" fontId="38" fillId="20" borderId="60" xfId="0" applyNumberFormat="1" applyFont="1" applyFill="1" applyBorder="1" applyAlignment="1">
      <alignment horizontal="right" vertical="center"/>
    </xf>
    <xf numFmtId="6" fontId="38" fillId="20" borderId="61" xfId="0" applyNumberFormat="1" applyFont="1" applyFill="1" applyBorder="1" applyAlignment="1">
      <alignment horizontal="right" vertical="center"/>
    </xf>
    <xf numFmtId="5" fontId="38" fillId="20" borderId="61" xfId="0" applyNumberFormat="1" applyFont="1" applyFill="1" applyBorder="1" applyAlignment="1">
      <alignment horizontal="right" vertical="center"/>
    </xf>
    <xf numFmtId="6" fontId="38" fillId="20" borderId="16" xfId="0" applyNumberFormat="1" applyFont="1" applyFill="1" applyBorder="1" applyAlignment="1">
      <alignment horizontal="right" vertical="center"/>
    </xf>
    <xf numFmtId="6" fontId="38" fillId="20" borderId="24" xfId="0" applyNumberFormat="1" applyFont="1" applyFill="1" applyBorder="1" applyAlignment="1">
      <alignment horizontal="right" vertical="center"/>
    </xf>
    <xf numFmtId="6" fontId="38" fillId="20" borderId="27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6" fontId="4" fillId="0" borderId="17" xfId="0" applyNumberFormat="1" applyFont="1" applyBorder="1"/>
    <xf numFmtId="6" fontId="1" fillId="0" borderId="17" xfId="0" applyNumberFormat="1" applyFont="1" applyBorder="1" applyAlignment="1">
      <alignment horizontal="right"/>
    </xf>
    <xf numFmtId="6" fontId="4" fillId="4" borderId="17" xfId="0" applyNumberFormat="1" applyFont="1" applyFill="1" applyBorder="1"/>
    <xf numFmtId="6" fontId="4" fillId="0" borderId="17" xfId="0" applyNumberFormat="1" applyFont="1" applyBorder="1" applyAlignment="1">
      <alignment horizontal="right"/>
    </xf>
    <xf numFmtId="6" fontId="1" fillId="4" borderId="17" xfId="0" applyNumberFormat="1" applyFont="1" applyFill="1" applyBorder="1"/>
    <xf numFmtId="6" fontId="4" fillId="0" borderId="17" xfId="0" applyNumberFormat="1" applyFont="1" applyBorder="1" applyAlignment="1">
      <alignment horizontal="right" vertical="center"/>
    </xf>
    <xf numFmtId="5" fontId="4" fillId="0" borderId="17" xfId="0" applyNumberFormat="1" applyFont="1" applyBorder="1"/>
    <xf numFmtId="6" fontId="7" fillId="9" borderId="17" xfId="0" applyNumberFormat="1" applyFont="1" applyFill="1" applyBorder="1" applyAlignment="1">
      <alignment horizontal="right" vertical="center"/>
    </xf>
    <xf numFmtId="6" fontId="7" fillId="8" borderId="17" xfId="0" applyNumberFormat="1" applyFont="1" applyFill="1" applyBorder="1" applyAlignment="1">
      <alignment horizontal="right" vertical="center"/>
    </xf>
    <xf numFmtId="6" fontId="7" fillId="11" borderId="17" xfId="0" applyNumberFormat="1" applyFont="1" applyFill="1" applyBorder="1" applyAlignment="1">
      <alignment horizontal="right" vertical="center"/>
    </xf>
    <xf numFmtId="6" fontId="7" fillId="12" borderId="17" xfId="0" applyNumberFormat="1" applyFont="1" applyFill="1" applyBorder="1" applyAlignment="1">
      <alignment horizontal="right" vertical="center"/>
    </xf>
    <xf numFmtId="5" fontId="7" fillId="12" borderId="17" xfId="0" applyNumberFormat="1" applyFont="1" applyFill="1" applyBorder="1" applyAlignment="1">
      <alignment horizontal="right" vertical="center"/>
    </xf>
    <xf numFmtId="6" fontId="7" fillId="13" borderId="17" xfId="0" applyNumberFormat="1" applyFont="1" applyFill="1" applyBorder="1" applyAlignment="1">
      <alignment horizontal="right" vertical="center"/>
    </xf>
    <xf numFmtId="6" fontId="7" fillId="21" borderId="17" xfId="0" applyNumberFormat="1" applyFont="1" applyFill="1" applyBorder="1" applyAlignment="1">
      <alignment horizontal="right" vertical="center"/>
    </xf>
    <xf numFmtId="6" fontId="1" fillId="0" borderId="17" xfId="0" applyNumberFormat="1" applyFont="1" applyBorder="1"/>
    <xf numFmtId="3" fontId="1" fillId="11" borderId="17" xfId="0" applyNumberFormat="1" applyFont="1" applyFill="1" applyBorder="1"/>
    <xf numFmtId="164" fontId="1" fillId="12" borderId="17" xfId="0" applyNumberFormat="1" applyFont="1" applyFill="1" applyBorder="1"/>
    <xf numFmtId="6" fontId="7" fillId="0" borderId="17" xfId="0" applyNumberFormat="1" applyFont="1" applyBorder="1" applyAlignment="1">
      <alignment horizontal="right" vertical="center"/>
    </xf>
    <xf numFmtId="5" fontId="7" fillId="0" borderId="17" xfId="0" applyNumberFormat="1" applyFont="1" applyBorder="1" applyAlignment="1">
      <alignment horizontal="right" vertical="center"/>
    </xf>
    <xf numFmtId="6" fontId="4" fillId="14" borderId="17" xfId="0" applyNumberFormat="1" applyFont="1" applyFill="1" applyBorder="1"/>
    <xf numFmtId="6" fontId="1" fillId="14" borderId="17" xfId="0" applyNumberFormat="1" applyFont="1" applyFill="1" applyBorder="1" applyAlignment="1">
      <alignment horizontal="right"/>
    </xf>
    <xf numFmtId="6" fontId="4" fillId="14" borderId="17" xfId="0" applyNumberFormat="1" applyFont="1" applyFill="1" applyBorder="1" applyAlignment="1">
      <alignment horizontal="right"/>
    </xf>
    <xf numFmtId="6" fontId="1" fillId="14" borderId="17" xfId="0" applyNumberFormat="1" applyFont="1" applyFill="1" applyBorder="1"/>
    <xf numFmtId="6" fontId="4" fillId="14" borderId="17" xfId="0" applyNumberFormat="1" applyFont="1" applyFill="1" applyBorder="1" applyAlignment="1">
      <alignment horizontal="right" vertical="center"/>
    </xf>
    <xf numFmtId="5" fontId="4" fillId="14" borderId="17" xfId="0" applyNumberFormat="1" applyFont="1" applyFill="1" applyBorder="1"/>
    <xf numFmtId="6" fontId="7" fillId="14" borderId="17" xfId="0" applyNumberFormat="1" applyFont="1" applyFill="1" applyBorder="1" applyAlignment="1">
      <alignment horizontal="right" vertical="center"/>
    </xf>
    <xf numFmtId="5" fontId="7" fillId="14" borderId="17" xfId="0" applyNumberFormat="1" applyFont="1" applyFill="1" applyBorder="1" applyAlignment="1">
      <alignment horizontal="right" vertical="center"/>
    </xf>
    <xf numFmtId="164" fontId="1" fillId="13" borderId="17" xfId="0" applyNumberFormat="1" applyFont="1" applyFill="1" applyBorder="1"/>
    <xf numFmtId="164" fontId="1" fillId="9" borderId="17" xfId="0" applyNumberFormat="1" applyFont="1" applyFill="1" applyBorder="1"/>
    <xf numFmtId="0" fontId="39" fillId="5" borderId="62" xfId="0" applyFont="1" applyFill="1" applyBorder="1" applyAlignment="1">
      <alignment horizontal="center" vertical="center"/>
    </xf>
    <xf numFmtId="6" fontId="38" fillId="5" borderId="14" xfId="0" applyNumberFormat="1" applyFont="1" applyFill="1" applyBorder="1" applyAlignment="1">
      <alignment horizontal="right" vertical="center"/>
    </xf>
    <xf numFmtId="6" fontId="38" fillId="5" borderId="59" xfId="0" applyNumberFormat="1" applyFont="1" applyFill="1" applyBorder="1" applyAlignment="1">
      <alignment horizontal="right" vertical="center"/>
    </xf>
    <xf numFmtId="6" fontId="38" fillId="4" borderId="62" xfId="0" applyNumberFormat="1" applyFont="1" applyFill="1" applyBorder="1" applyAlignment="1">
      <alignment horizontal="right" vertical="center"/>
    </xf>
    <xf numFmtId="6" fontId="38" fillId="5" borderId="63" xfId="0" applyNumberFormat="1" applyFont="1" applyFill="1" applyBorder="1" applyAlignment="1">
      <alignment horizontal="right" vertical="center"/>
    </xf>
    <xf numFmtId="6" fontId="38" fillId="5" borderId="12" xfId="0" applyNumberFormat="1" applyFont="1" applyFill="1" applyBorder="1" applyAlignment="1">
      <alignment horizontal="right" vertical="center"/>
    </xf>
    <xf numFmtId="5" fontId="38" fillId="5" borderId="13" xfId="0" applyNumberFormat="1" applyFont="1" applyFill="1" applyBorder="1" applyAlignment="1">
      <alignment horizontal="right" vertical="center"/>
    </xf>
    <xf numFmtId="6" fontId="38" fillId="6" borderId="63" xfId="0" applyNumberFormat="1" applyFont="1" applyFill="1" applyBorder="1" applyAlignment="1">
      <alignment horizontal="right" vertical="center"/>
    </xf>
    <xf numFmtId="6" fontId="38" fillId="6" borderId="62" xfId="0" applyNumberFormat="1" applyFont="1" applyFill="1" applyBorder="1" applyAlignment="1">
      <alignment horizontal="right" vertical="center"/>
    </xf>
    <xf numFmtId="0" fontId="6" fillId="0" borderId="11" xfId="0" applyFont="1" applyBorder="1"/>
    <xf numFmtId="6" fontId="4" fillId="0" borderId="11" xfId="0" applyNumberFormat="1" applyFont="1" applyBorder="1" applyAlignment="1">
      <alignment horizontal="right"/>
    </xf>
    <xf numFmtId="6" fontId="4" fillId="0" borderId="18" xfId="0" applyNumberFormat="1" applyFont="1" applyBorder="1" applyAlignment="1">
      <alignment horizontal="right"/>
    </xf>
    <xf numFmtId="6" fontId="4" fillId="4" borderId="4" xfId="0" applyNumberFormat="1" applyFont="1" applyFill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1" fillId="4" borderId="11" xfId="0" applyNumberFormat="1" applyFont="1" applyFill="1" applyBorder="1"/>
    <xf numFmtId="6" fontId="4" fillId="0" borderId="22" xfId="0" applyNumberFormat="1" applyFont="1" applyBorder="1" applyAlignment="1">
      <alignment horizontal="right" vertical="center"/>
    </xf>
    <xf numFmtId="5" fontId="1" fillId="0" borderId="11" xfId="0" applyNumberFormat="1" applyFont="1" applyBorder="1"/>
    <xf numFmtId="6" fontId="7" fillId="9" borderId="18" xfId="0" applyNumberFormat="1" applyFont="1" applyFill="1" applyBorder="1" applyAlignment="1">
      <alignment horizontal="right" vertical="center"/>
    </xf>
    <xf numFmtId="6" fontId="7" fillId="8" borderId="18" xfId="0" applyNumberFormat="1" applyFont="1" applyFill="1" applyBorder="1" applyAlignment="1">
      <alignment horizontal="right" vertical="center"/>
    </xf>
    <xf numFmtId="6" fontId="7" fillId="8" borderId="11" xfId="0" applyNumberFormat="1" applyFont="1" applyFill="1" applyBorder="1" applyAlignment="1">
      <alignment horizontal="right" vertical="center"/>
    </xf>
    <xf numFmtId="6" fontId="7" fillId="11" borderId="11" xfId="0" applyNumberFormat="1" applyFont="1" applyFill="1" applyBorder="1" applyAlignment="1">
      <alignment horizontal="right"/>
    </xf>
    <xf numFmtId="6" fontId="7" fillId="12" borderId="11" xfId="0" applyNumberFormat="1" applyFont="1" applyFill="1" applyBorder="1" applyAlignment="1">
      <alignment horizontal="right"/>
    </xf>
    <xf numFmtId="6" fontId="7" fillId="12" borderId="11" xfId="0" applyNumberFormat="1" applyFont="1" applyFill="1" applyBorder="1" applyAlignment="1">
      <alignment horizontal="right" vertical="center"/>
    </xf>
    <xf numFmtId="6" fontId="7" fillId="13" borderId="11" xfId="0" applyNumberFormat="1" applyFont="1" applyFill="1" applyBorder="1" applyAlignment="1">
      <alignment horizontal="right" vertical="center"/>
    </xf>
    <xf numFmtId="6" fontId="7" fillId="9" borderId="11" xfId="0" applyNumberFormat="1" applyFont="1" applyFill="1" applyBorder="1" applyAlignment="1">
      <alignment horizontal="right" vertical="center"/>
    </xf>
    <xf numFmtId="6" fontId="7" fillId="21" borderId="11" xfId="0" applyNumberFormat="1" applyFont="1" applyFill="1" applyBorder="1" applyAlignment="1">
      <alignment horizontal="right" vertical="center"/>
    </xf>
    <xf numFmtId="0" fontId="6" fillId="0" borderId="24" xfId="0" applyFont="1" applyBorder="1"/>
    <xf numFmtId="6" fontId="1" fillId="0" borderId="24" xfId="0" applyNumberFormat="1" applyFont="1" applyBorder="1"/>
    <xf numFmtId="6" fontId="1" fillId="0" borderId="27" xfId="0" applyNumberFormat="1" applyFont="1" applyBorder="1"/>
    <xf numFmtId="6" fontId="1" fillId="4" borderId="4" xfId="0" applyNumberFormat="1" applyFont="1" applyFill="1" applyBorder="1"/>
    <xf numFmtId="6" fontId="4" fillId="0" borderId="25" xfId="0" applyNumberFormat="1" applyFont="1" applyBorder="1" applyAlignment="1">
      <alignment horizontal="right"/>
    </xf>
    <xf numFmtId="6" fontId="4" fillId="0" borderId="24" xfId="0" applyNumberFormat="1" applyFont="1" applyBorder="1" applyAlignment="1">
      <alignment horizontal="right"/>
    </xf>
    <xf numFmtId="6" fontId="4" fillId="0" borderId="20" xfId="0" applyNumberFormat="1" applyFont="1" applyBorder="1" applyAlignment="1">
      <alignment horizontal="right" vertical="center"/>
    </xf>
    <xf numFmtId="5" fontId="1" fillId="0" borderId="17" xfId="0" applyNumberFormat="1" applyFont="1" applyBorder="1"/>
    <xf numFmtId="6" fontId="7" fillId="9" borderId="21" xfId="0" applyNumberFormat="1" applyFont="1" applyFill="1" applyBorder="1" applyAlignment="1">
      <alignment horizontal="right" vertical="center"/>
    </xf>
    <xf numFmtId="6" fontId="7" fillId="8" borderId="21" xfId="0" applyNumberFormat="1" applyFont="1" applyFill="1" applyBorder="1" applyAlignment="1">
      <alignment horizontal="right" vertical="center"/>
    </xf>
    <xf numFmtId="0" fontId="6" fillId="0" borderId="17" xfId="0" applyFont="1" applyBorder="1"/>
    <xf numFmtId="6" fontId="1" fillId="0" borderId="21" xfId="0" applyNumberFormat="1" applyFont="1" applyBorder="1"/>
    <xf numFmtId="6" fontId="4" fillId="0" borderId="23" xfId="0" applyNumberFormat="1" applyFont="1" applyBorder="1" applyAlignment="1">
      <alignment horizontal="right"/>
    </xf>
    <xf numFmtId="6" fontId="4" fillId="0" borderId="26" xfId="0" applyNumberFormat="1" applyFont="1" applyBorder="1" applyAlignment="1">
      <alignment horizontal="right" vertical="center"/>
    </xf>
    <xf numFmtId="6" fontId="4" fillId="0" borderId="21" xfId="0" applyNumberFormat="1" applyFont="1" applyBorder="1" applyAlignment="1">
      <alignment horizontal="right"/>
    </xf>
    <xf numFmtId="6" fontId="9" fillId="4" borderId="4" xfId="0" applyNumberFormat="1" applyFont="1" applyFill="1" applyBorder="1"/>
    <xf numFmtId="6" fontId="1" fillId="0" borderId="25" xfId="0" applyNumberFormat="1" applyFont="1" applyBorder="1" applyAlignment="1">
      <alignment horizontal="right"/>
    </xf>
    <xf numFmtId="6" fontId="1" fillId="4" borderId="32" xfId="0" applyNumberFormat="1" applyFont="1" applyFill="1" applyBorder="1"/>
    <xf numFmtId="0" fontId="6" fillId="8" borderId="17" xfId="0" applyFont="1" applyFill="1" applyBorder="1"/>
    <xf numFmtId="6" fontId="4" fillId="8" borderId="0" xfId="0" applyNumberFormat="1" applyFont="1" applyFill="1" applyAlignment="1">
      <alignment horizontal="right"/>
    </xf>
    <xf numFmtId="6" fontId="1" fillId="8" borderId="0" xfId="0" applyNumberFormat="1" applyFont="1" applyFill="1"/>
    <xf numFmtId="6" fontId="4" fillId="8" borderId="0" xfId="0" applyNumberFormat="1" applyFont="1" applyFill="1" applyAlignment="1">
      <alignment horizontal="right" vertical="center"/>
    </xf>
    <xf numFmtId="5" fontId="1" fillId="8" borderId="0" xfId="0" applyNumberFormat="1" applyFont="1" applyFill="1"/>
    <xf numFmtId="6" fontId="7" fillId="8" borderId="0" xfId="0" applyNumberFormat="1" applyFont="1" applyFill="1" applyAlignment="1">
      <alignment horizontal="right" vertical="center"/>
    </xf>
    <xf numFmtId="6" fontId="7" fillId="8" borderId="27" xfId="0" applyNumberFormat="1" applyFont="1" applyFill="1" applyBorder="1" applyAlignment="1">
      <alignment horizontal="right" vertical="center"/>
    </xf>
    <xf numFmtId="5" fontId="7" fillId="8" borderId="17" xfId="0" applyNumberFormat="1" applyFont="1" applyFill="1" applyBorder="1" applyAlignment="1">
      <alignment horizontal="right" vertical="center"/>
    </xf>
    <xf numFmtId="0" fontId="6" fillId="8" borderId="17" xfId="0" applyFont="1" applyFill="1" applyBorder="1" applyAlignment="1">
      <alignment vertical="center"/>
    </xf>
    <xf numFmtId="6" fontId="4" fillId="8" borderId="0" xfId="0" applyNumberFormat="1" applyFont="1" applyFill="1"/>
    <xf numFmtId="6" fontId="1" fillId="8" borderId="0" xfId="0" applyNumberFormat="1" applyFont="1" applyFill="1" applyAlignment="1">
      <alignment horizontal="right"/>
    </xf>
    <xf numFmtId="5" fontId="4" fillId="8" borderId="0" xfId="0" applyNumberFormat="1" applyFont="1" applyFill="1"/>
    <xf numFmtId="6" fontId="4" fillId="8" borderId="43" xfId="0" applyNumberFormat="1" applyFont="1" applyFill="1" applyBorder="1"/>
    <xf numFmtId="6" fontId="1" fillId="8" borderId="43" xfId="0" applyNumberFormat="1" applyFont="1" applyFill="1" applyBorder="1" applyAlignment="1">
      <alignment horizontal="right"/>
    </xf>
    <xf numFmtId="6" fontId="4" fillId="8" borderId="43" xfId="0" applyNumberFormat="1" applyFont="1" applyFill="1" applyBorder="1" applyAlignment="1">
      <alignment horizontal="right"/>
    </xf>
    <xf numFmtId="6" fontId="1" fillId="8" borderId="43" xfId="0" applyNumberFormat="1" applyFont="1" applyFill="1" applyBorder="1"/>
    <xf numFmtId="6" fontId="4" fillId="8" borderId="43" xfId="0" applyNumberFormat="1" applyFont="1" applyFill="1" applyBorder="1" applyAlignment="1">
      <alignment horizontal="right" vertical="center"/>
    </xf>
    <xf numFmtId="5" fontId="4" fillId="8" borderId="43" xfId="0" applyNumberFormat="1" applyFont="1" applyFill="1" applyBorder="1"/>
    <xf numFmtId="6" fontId="7" fillId="8" borderId="43" xfId="0" applyNumberFormat="1" applyFont="1" applyFill="1" applyBorder="1" applyAlignment="1">
      <alignment horizontal="right" vertical="center"/>
    </xf>
    <xf numFmtId="6" fontId="4" fillId="8" borderId="17" xfId="0" applyNumberFormat="1" applyFont="1" applyFill="1" applyBorder="1" applyAlignment="1">
      <alignment horizontal="right"/>
    </xf>
    <xf numFmtId="6" fontId="1" fillId="8" borderId="17" xfId="0" applyNumberFormat="1" applyFont="1" applyFill="1" applyBorder="1"/>
    <xf numFmtId="6" fontId="4" fillId="8" borderId="17" xfId="0" applyNumberFormat="1" applyFont="1" applyFill="1" applyBorder="1" applyAlignment="1">
      <alignment horizontal="right" vertical="center"/>
    </xf>
    <xf numFmtId="5" fontId="1" fillId="8" borderId="17" xfId="0" applyNumberFormat="1" applyFont="1" applyFill="1" applyBorder="1"/>
    <xf numFmtId="3" fontId="2" fillId="8" borderId="21" xfId="0" applyNumberFormat="1" applyFont="1" applyFill="1" applyBorder="1"/>
    <xf numFmtId="3" fontId="1" fillId="8" borderId="21" xfId="0" applyNumberFormat="1" applyFont="1" applyFill="1" applyBorder="1"/>
    <xf numFmtId="0" fontId="8" fillId="0" borderId="0" xfId="0" applyFont="1" applyAlignment="1">
      <alignment horizontal="left"/>
    </xf>
    <xf numFmtId="6" fontId="4" fillId="4" borderId="0" xfId="0" applyNumberFormat="1" applyFont="1" applyFill="1" applyAlignment="1">
      <alignment horizontal="right"/>
    </xf>
    <xf numFmtId="6" fontId="1" fillId="4" borderId="0" xfId="0" applyNumberFormat="1" applyFont="1" applyFill="1"/>
    <xf numFmtId="6" fontId="4" fillId="0" borderId="0" xfId="0" applyNumberFormat="1" applyFont="1" applyAlignment="1">
      <alignment horizontal="right" vertical="center"/>
    </xf>
    <xf numFmtId="5" fontId="1" fillId="0" borderId="0" xfId="0" applyNumberFormat="1" applyFont="1"/>
    <xf numFmtId="6" fontId="7" fillId="0" borderId="0" xfId="0" applyNumberFormat="1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0" fontId="38" fillId="7" borderId="64" xfId="0" applyFont="1" applyFill="1" applyBorder="1" applyAlignment="1">
      <alignment horizontal="center" vertical="center" wrapText="1"/>
    </xf>
    <xf numFmtId="6" fontId="38" fillId="7" borderId="64" xfId="0" applyNumberFormat="1" applyFont="1" applyFill="1" applyBorder="1" applyAlignment="1">
      <alignment horizontal="right" vertical="center"/>
    </xf>
    <xf numFmtId="5" fontId="38" fillId="7" borderId="64" xfId="0" applyNumberFormat="1" applyFont="1" applyFill="1" applyBorder="1" applyAlignment="1">
      <alignment horizontal="right" vertical="center"/>
    </xf>
    <xf numFmtId="0" fontId="32" fillId="0" borderId="11" xfId="0" applyFont="1" applyBorder="1" applyAlignment="1">
      <alignment horizontal="left"/>
    </xf>
    <xf numFmtId="6" fontId="7" fillId="11" borderId="11" xfId="0" applyNumberFormat="1" applyFont="1" applyFill="1" applyBorder="1" applyAlignment="1">
      <alignment horizontal="right" vertical="center"/>
    </xf>
    <xf numFmtId="5" fontId="7" fillId="12" borderId="11" xfId="0" applyNumberFormat="1" applyFont="1" applyFill="1" applyBorder="1" applyAlignment="1">
      <alignment horizontal="right" vertical="center"/>
    </xf>
    <xf numFmtId="6" fontId="4" fillId="0" borderId="27" xfId="0" applyNumberFormat="1" applyFont="1" applyBorder="1" applyAlignment="1">
      <alignment horizontal="right"/>
    </xf>
    <xf numFmtId="0" fontId="32" fillId="0" borderId="17" xfId="0" applyFont="1" applyBorder="1" applyAlignment="1">
      <alignment horizontal="left"/>
    </xf>
    <xf numFmtId="6" fontId="7" fillId="9" borderId="27" xfId="0" applyNumberFormat="1" applyFont="1" applyFill="1" applyBorder="1" applyAlignment="1">
      <alignment horizontal="right" vertical="center"/>
    </xf>
    <xf numFmtId="6" fontId="4" fillId="0" borderId="20" xfId="0" applyNumberFormat="1" applyFont="1" applyBorder="1" applyAlignment="1">
      <alignment horizontal="right"/>
    </xf>
    <xf numFmtId="6" fontId="7" fillId="9" borderId="21" xfId="0" applyNumberFormat="1" applyFont="1" applyFill="1" applyBorder="1" applyAlignment="1">
      <alignment horizontal="right"/>
    </xf>
    <xf numFmtId="6" fontId="7" fillId="8" borderId="21" xfId="0" applyNumberFormat="1" applyFont="1" applyFill="1" applyBorder="1" applyAlignment="1">
      <alignment horizontal="right"/>
    </xf>
    <xf numFmtId="6" fontId="7" fillId="8" borderId="17" xfId="0" applyNumberFormat="1" applyFont="1" applyFill="1" applyBorder="1" applyAlignment="1">
      <alignment horizontal="right"/>
    </xf>
    <xf numFmtId="6" fontId="7" fillId="11" borderId="17" xfId="0" applyNumberFormat="1" applyFont="1" applyFill="1" applyBorder="1" applyAlignment="1">
      <alignment horizontal="right"/>
    </xf>
    <xf numFmtId="6" fontId="7" fillId="12" borderId="17" xfId="0" applyNumberFormat="1" applyFont="1" applyFill="1" applyBorder="1" applyAlignment="1">
      <alignment horizontal="right"/>
    </xf>
    <xf numFmtId="6" fontId="1" fillId="0" borderId="24" xfId="0" applyNumberFormat="1" applyFont="1" applyBorder="1" applyAlignment="1">
      <alignment horizontal="right"/>
    </xf>
    <xf numFmtId="164" fontId="40" fillId="12" borderId="17" xfId="0" applyNumberFormat="1" applyFont="1" applyFill="1" applyBorder="1"/>
    <xf numFmtId="164" fontId="40" fillId="13" borderId="17" xfId="0" applyNumberFormat="1" applyFont="1" applyFill="1" applyBorder="1"/>
    <xf numFmtId="164" fontId="40" fillId="9" borderId="17" xfId="0" applyNumberFormat="1" applyFont="1" applyFill="1" applyBorder="1"/>
    <xf numFmtId="164" fontId="40" fillId="9" borderId="21" xfId="0" applyNumberFormat="1" applyFont="1" applyFill="1" applyBorder="1"/>
    <xf numFmtId="164" fontId="40" fillId="21" borderId="17" xfId="0" applyNumberFormat="1" applyFont="1" applyFill="1" applyBorder="1"/>
    <xf numFmtId="0" fontId="6" fillId="0" borderId="32" xfId="0" applyFont="1" applyBorder="1"/>
    <xf numFmtId="6" fontId="9" fillId="0" borderId="17" xfId="0" applyNumberFormat="1" applyFont="1" applyBorder="1"/>
    <xf numFmtId="6" fontId="9" fillId="0" borderId="17" xfId="0" applyNumberFormat="1" applyFont="1" applyBorder="1" applyAlignment="1">
      <alignment horizontal="right"/>
    </xf>
    <xf numFmtId="6" fontId="5" fillId="0" borderId="17" xfId="0" applyNumberFormat="1" applyFont="1" applyBorder="1" applyAlignment="1">
      <alignment horizontal="right"/>
    </xf>
    <xf numFmtId="5" fontId="9" fillId="0" borderId="17" xfId="0" applyNumberFormat="1" applyFont="1" applyBorder="1"/>
    <xf numFmtId="6" fontId="5" fillId="9" borderId="17" xfId="0" applyNumberFormat="1" applyFont="1" applyFill="1" applyBorder="1" applyAlignment="1">
      <alignment horizontal="right"/>
    </xf>
    <xf numFmtId="6" fontId="5" fillId="8" borderId="17" xfId="0" applyNumberFormat="1" applyFont="1" applyFill="1" applyBorder="1" applyAlignment="1">
      <alignment horizontal="right"/>
    </xf>
    <xf numFmtId="5" fontId="5" fillId="12" borderId="17" xfId="0" applyNumberFormat="1" applyFont="1" applyFill="1" applyBorder="1" applyAlignment="1">
      <alignment horizontal="right"/>
    </xf>
    <xf numFmtId="0" fontId="32" fillId="0" borderId="24" xfId="0" applyFont="1" applyBorder="1" applyAlignment="1">
      <alignment horizontal="left"/>
    </xf>
    <xf numFmtId="5" fontId="1" fillId="0" borderId="32" xfId="0" applyNumberFormat="1" applyFont="1" applyBorder="1"/>
    <xf numFmtId="6" fontId="7" fillId="8" borderId="24" xfId="0" applyNumberFormat="1" applyFont="1" applyFill="1" applyBorder="1" applyAlignment="1">
      <alignment horizontal="right" vertical="center"/>
    </xf>
    <xf numFmtId="6" fontId="7" fillId="11" borderId="24" xfId="0" applyNumberFormat="1" applyFont="1" applyFill="1" applyBorder="1" applyAlignment="1">
      <alignment horizontal="right" vertical="center"/>
    </xf>
    <xf numFmtId="6" fontId="7" fillId="12" borderId="24" xfId="0" applyNumberFormat="1" applyFont="1" applyFill="1" applyBorder="1" applyAlignment="1">
      <alignment horizontal="right" vertical="center"/>
    </xf>
    <xf numFmtId="5" fontId="7" fillId="12" borderId="24" xfId="0" applyNumberFormat="1" applyFont="1" applyFill="1" applyBorder="1" applyAlignment="1">
      <alignment horizontal="right" vertical="center"/>
    </xf>
    <xf numFmtId="6" fontId="1" fillId="0" borderId="23" xfId="0" applyNumberFormat="1" applyFont="1" applyBorder="1" applyAlignment="1">
      <alignment horizontal="right"/>
    </xf>
    <xf numFmtId="6" fontId="4" fillId="0" borderId="26" xfId="0" applyNumberFormat="1" applyFont="1" applyBorder="1" applyAlignment="1">
      <alignment horizontal="right"/>
    </xf>
    <xf numFmtId="6" fontId="7" fillId="9" borderId="27" xfId="0" applyNumberFormat="1" applyFont="1" applyFill="1" applyBorder="1" applyAlignment="1">
      <alignment horizontal="right"/>
    </xf>
    <xf numFmtId="6" fontId="7" fillId="8" borderId="27" xfId="0" applyNumberFormat="1" applyFont="1" applyFill="1" applyBorder="1" applyAlignment="1">
      <alignment horizontal="right"/>
    </xf>
    <xf numFmtId="5" fontId="9" fillId="0" borderId="0" xfId="0" applyNumberFormat="1" applyFont="1"/>
    <xf numFmtId="6" fontId="5" fillId="9" borderId="0" xfId="0" applyNumberFormat="1" applyFont="1" applyFill="1" applyAlignment="1">
      <alignment horizontal="right"/>
    </xf>
    <xf numFmtId="5" fontId="5" fillId="0" borderId="0" xfId="0" applyNumberFormat="1" applyFont="1" applyAlignment="1">
      <alignment horizontal="right"/>
    </xf>
    <xf numFmtId="0" fontId="38" fillId="10" borderId="9" xfId="0" applyFont="1" applyFill="1" applyBorder="1" applyAlignment="1">
      <alignment horizontal="center"/>
    </xf>
    <xf numFmtId="6" fontId="38" fillId="10" borderId="30" xfId="0" applyNumberFormat="1" applyFont="1" applyFill="1" applyBorder="1" applyAlignment="1">
      <alignment horizontal="right" vertical="center"/>
    </xf>
    <xf numFmtId="6" fontId="38" fillId="10" borderId="10" xfId="0" applyNumberFormat="1" applyFont="1" applyFill="1" applyBorder="1" applyAlignment="1">
      <alignment horizontal="right" vertical="center"/>
    </xf>
    <xf numFmtId="6" fontId="38" fillId="10" borderId="7" xfId="0" applyNumberFormat="1" applyFont="1" applyFill="1" applyBorder="1" applyAlignment="1">
      <alignment horizontal="right" vertical="center"/>
    </xf>
    <xf numFmtId="6" fontId="38" fillId="10" borderId="56" xfId="0" applyNumberFormat="1" applyFont="1" applyFill="1" applyBorder="1" applyAlignment="1">
      <alignment horizontal="right" vertical="center"/>
    </xf>
    <xf numFmtId="5" fontId="38" fillId="10" borderId="7" xfId="0" applyNumberFormat="1" applyFont="1" applyFill="1" applyBorder="1" applyAlignment="1">
      <alignment horizontal="right" vertical="center"/>
    </xf>
    <xf numFmtId="5" fontId="38" fillId="10" borderId="9" xfId="0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6" fontId="38" fillId="4" borderId="36" xfId="0" applyNumberFormat="1" applyFont="1" applyFill="1" applyBorder="1" applyAlignment="1">
      <alignment horizontal="right" vertical="center"/>
    </xf>
    <xf numFmtId="6" fontId="38" fillId="4" borderId="37" xfId="0" applyNumberFormat="1" applyFont="1" applyFill="1" applyBorder="1" applyAlignment="1">
      <alignment horizontal="right" vertical="center"/>
    </xf>
    <xf numFmtId="6" fontId="38" fillId="4" borderId="5" xfId="0" applyNumberFormat="1" applyFont="1" applyFill="1" applyBorder="1" applyAlignment="1">
      <alignment horizontal="right" vertical="center"/>
    </xf>
    <xf numFmtId="6" fontId="41" fillId="0" borderId="33" xfId="0" applyNumberFormat="1" applyFont="1" applyBorder="1" applyAlignment="1">
      <alignment horizontal="center" wrapText="1"/>
    </xf>
    <xf numFmtId="6" fontId="41" fillId="0" borderId="6" xfId="0" applyNumberFormat="1" applyFont="1" applyBorder="1" applyAlignment="1">
      <alignment horizontal="center" wrapText="1"/>
    </xf>
    <xf numFmtId="6" fontId="42" fillId="0" borderId="18" xfId="0" quotePrefix="1" applyNumberFormat="1" applyFont="1" applyBorder="1" applyAlignment="1">
      <alignment horizontal="center" vertical="center" wrapText="1"/>
    </xf>
    <xf numFmtId="6" fontId="38" fillId="0" borderId="0" xfId="0" applyNumberFormat="1" applyFont="1" applyAlignment="1">
      <alignment horizontal="right" vertical="center"/>
    </xf>
    <xf numFmtId="5" fontId="38" fillId="0" borderId="0" xfId="0" applyNumberFormat="1" applyFont="1" applyAlignment="1">
      <alignment horizontal="right" vertical="center"/>
    </xf>
    <xf numFmtId="0" fontId="5" fillId="0" borderId="11" xfId="0" applyFont="1" applyBorder="1"/>
    <xf numFmtId="0" fontId="5" fillId="0" borderId="18" xfId="0" applyFont="1" applyBorder="1"/>
    <xf numFmtId="6" fontId="1" fillId="0" borderId="32" xfId="0" applyNumberFormat="1" applyFont="1" applyBorder="1"/>
    <xf numFmtId="6" fontId="1" fillId="0" borderId="39" xfId="0" applyNumberFormat="1" applyFont="1" applyBorder="1"/>
    <xf numFmtId="6" fontId="1" fillId="0" borderId="0" xfId="0" applyNumberFormat="1" applyFont="1" applyAlignment="1">
      <alignment horizontal="right"/>
    </xf>
    <xf numFmtId="6" fontId="1" fillId="0" borderId="32" xfId="0" applyNumberFormat="1" applyFont="1" applyBorder="1" applyAlignment="1">
      <alignment horizontal="right"/>
    </xf>
    <xf numFmtId="6" fontId="1" fillId="4" borderId="22" xfId="0" applyNumberFormat="1" applyFont="1" applyFill="1" applyBorder="1"/>
    <xf numFmtId="6" fontId="4" fillId="0" borderId="40" xfId="0" applyNumberFormat="1" applyFont="1" applyBorder="1" applyAlignment="1">
      <alignment horizontal="right" vertical="center"/>
    </xf>
    <xf numFmtId="5" fontId="1" fillId="4" borderId="22" xfId="0" applyNumberFormat="1" applyFont="1" applyFill="1" applyBorder="1"/>
    <xf numFmtId="6" fontId="7" fillId="0" borderId="41" xfId="0" applyNumberFormat="1" applyFont="1" applyBorder="1" applyAlignment="1">
      <alignment horizontal="right" vertical="center"/>
    </xf>
    <xf numFmtId="6" fontId="7" fillId="0" borderId="44" xfId="0" applyNumberFormat="1" applyFont="1" applyBorder="1" applyAlignment="1">
      <alignment horizontal="right" vertical="center"/>
    </xf>
    <xf numFmtId="6" fontId="7" fillId="2" borderId="11" xfId="0" applyNumberFormat="1" applyFont="1" applyFill="1" applyBorder="1" applyAlignment="1">
      <alignment horizontal="right" vertical="center"/>
    </xf>
    <xf numFmtId="6" fontId="7" fillId="2" borderId="0" xfId="0" applyNumberFormat="1" applyFont="1" applyFill="1" applyAlignment="1">
      <alignment horizontal="right" vertical="center"/>
    </xf>
    <xf numFmtId="0" fontId="2" fillId="0" borderId="21" xfId="0" applyFont="1" applyBorder="1"/>
    <xf numFmtId="6" fontId="1" fillId="4" borderId="42" xfId="0" applyNumberFormat="1" applyFont="1" applyFill="1" applyBorder="1"/>
    <xf numFmtId="6" fontId="1" fillId="0" borderId="43" xfId="0" applyNumberFormat="1" applyFont="1" applyBorder="1" applyAlignment="1">
      <alignment horizontal="right"/>
    </xf>
    <xf numFmtId="6" fontId="1" fillId="4" borderId="20" xfId="0" applyNumberFormat="1" applyFont="1" applyFill="1" applyBorder="1"/>
    <xf numFmtId="6" fontId="7" fillId="2" borderId="17" xfId="0" applyNumberFormat="1" applyFont="1" applyFill="1" applyBorder="1" applyAlignment="1">
      <alignment horizontal="right" vertical="center"/>
    </xf>
    <xf numFmtId="6" fontId="1" fillId="0" borderId="11" xfId="0" applyNumberFormat="1" applyFont="1" applyBorder="1"/>
    <xf numFmtId="6" fontId="1" fillId="0" borderId="18" xfId="0" applyNumberFormat="1" applyFont="1" applyBorder="1"/>
    <xf numFmtId="6" fontId="1" fillId="0" borderId="44" xfId="0" applyNumberFormat="1" applyFont="1" applyBorder="1" applyAlignment="1">
      <alignment horizontal="right"/>
    </xf>
    <xf numFmtId="6" fontId="1" fillId="0" borderId="11" xfId="0" applyNumberFormat="1" applyFont="1" applyBorder="1" applyAlignment="1">
      <alignment horizontal="right"/>
    </xf>
    <xf numFmtId="6" fontId="1" fillId="0" borderId="19" xfId="0" applyNumberFormat="1" applyFont="1" applyBorder="1" applyAlignment="1">
      <alignment horizontal="right"/>
    </xf>
    <xf numFmtId="6" fontId="4" fillId="0" borderId="42" xfId="0" applyNumberFormat="1" applyFont="1" applyBorder="1" applyAlignment="1">
      <alignment horizontal="right" vertical="center"/>
    </xf>
    <xf numFmtId="6" fontId="7" fillId="0" borderId="45" xfId="0" applyNumberFormat="1" applyFont="1" applyBorder="1" applyAlignment="1">
      <alignment horizontal="right" vertical="center"/>
    </xf>
    <xf numFmtId="6" fontId="7" fillId="0" borderId="43" xfId="0" applyNumberFormat="1" applyFont="1" applyBorder="1" applyAlignment="1">
      <alignment horizontal="right" vertical="center"/>
    </xf>
    <xf numFmtId="6" fontId="1" fillId="4" borderId="40" xfId="0" applyNumberFormat="1" applyFont="1" applyFill="1" applyBorder="1"/>
    <xf numFmtId="6" fontId="1" fillId="0" borderId="46" xfId="0" applyNumberFormat="1" applyFont="1" applyBorder="1" applyAlignment="1">
      <alignment horizontal="right"/>
    </xf>
    <xf numFmtId="5" fontId="1" fillId="4" borderId="20" xfId="0" applyNumberFormat="1" applyFont="1" applyFill="1" applyBorder="1"/>
    <xf numFmtId="6" fontId="4" fillId="0" borderId="32" xfId="0" applyNumberFormat="1" applyFont="1" applyBorder="1" applyAlignment="1">
      <alignment horizontal="right"/>
    </xf>
    <xf numFmtId="6" fontId="1" fillId="4" borderId="47" xfId="0" applyNumberFormat="1" applyFont="1" applyFill="1" applyBorder="1"/>
    <xf numFmtId="6" fontId="4" fillId="0" borderId="4" xfId="0" applyNumberFormat="1" applyFont="1" applyBorder="1" applyAlignment="1">
      <alignment horizontal="right" vertical="center"/>
    </xf>
    <xf numFmtId="6" fontId="7" fillId="0" borderId="48" xfId="0" applyNumberFormat="1" applyFont="1" applyBorder="1" applyAlignment="1">
      <alignment horizontal="right" vertical="center"/>
    </xf>
    <xf numFmtId="6" fontId="4" fillId="0" borderId="49" xfId="0" applyNumberFormat="1" applyFont="1" applyBorder="1" applyAlignment="1">
      <alignment horizontal="right" vertical="center"/>
    </xf>
    <xf numFmtId="6" fontId="7" fillId="0" borderId="50" xfId="0" applyNumberFormat="1" applyFont="1" applyBorder="1" applyAlignment="1">
      <alignment horizontal="right" vertical="center"/>
    </xf>
    <xf numFmtId="6" fontId="7" fillId="0" borderId="46" xfId="0" applyNumberFormat="1" applyFont="1" applyBorder="1" applyAlignment="1">
      <alignment horizontal="right" vertical="center"/>
    </xf>
    <xf numFmtId="5" fontId="1" fillId="4" borderId="47" xfId="0" applyNumberFormat="1" applyFont="1" applyFill="1" applyBorder="1"/>
    <xf numFmtId="0" fontId="6" fillId="0" borderId="28" xfId="0" applyFont="1" applyBorder="1"/>
    <xf numFmtId="6" fontId="1" fillId="0" borderId="28" xfId="0" applyNumberFormat="1" applyFont="1" applyBorder="1"/>
    <xf numFmtId="6" fontId="1" fillId="0" borderId="29" xfId="0" applyNumberFormat="1" applyFont="1" applyBorder="1"/>
    <xf numFmtId="6" fontId="1" fillId="4" borderId="5" xfId="0" applyNumberFormat="1" applyFont="1" applyFill="1" applyBorder="1"/>
    <xf numFmtId="6" fontId="1" fillId="0" borderId="51" xfId="0" applyNumberFormat="1" applyFont="1" applyBorder="1" applyAlignment="1">
      <alignment horizontal="right"/>
    </xf>
    <xf numFmtId="6" fontId="4" fillId="0" borderId="28" xfId="0" applyNumberFormat="1" applyFont="1" applyBorder="1" applyAlignment="1">
      <alignment horizontal="right"/>
    </xf>
    <xf numFmtId="6" fontId="1" fillId="4" borderId="52" xfId="0" applyNumberFormat="1" applyFont="1" applyFill="1" applyBorder="1"/>
    <xf numFmtId="6" fontId="4" fillId="0" borderId="53" xfId="0" applyNumberFormat="1" applyFont="1" applyBorder="1" applyAlignment="1">
      <alignment horizontal="right" vertical="center"/>
    </xf>
    <xf numFmtId="5" fontId="1" fillId="4" borderId="52" xfId="0" applyNumberFormat="1" applyFont="1" applyFill="1" applyBorder="1"/>
    <xf numFmtId="6" fontId="7" fillId="0" borderId="38" xfId="0" applyNumberFormat="1" applyFont="1" applyBorder="1" applyAlignment="1">
      <alignment horizontal="right" vertical="center"/>
    </xf>
    <xf numFmtId="6" fontId="7" fillId="2" borderId="24" xfId="0" applyNumberFormat="1" applyFont="1" applyFill="1" applyBorder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6" fontId="32" fillId="0" borderId="8" xfId="0" applyNumberFormat="1" applyFont="1" applyBorder="1" applyAlignment="1">
      <alignment horizontal="right"/>
    </xf>
    <xf numFmtId="6" fontId="32" fillId="0" borderId="16" xfId="0" applyNumberFormat="1" applyFont="1" applyBorder="1" applyAlignment="1">
      <alignment horizontal="right"/>
    </xf>
    <xf numFmtId="6" fontId="32" fillId="4" borderId="2" xfId="0" applyNumberFormat="1" applyFont="1" applyFill="1" applyBorder="1" applyAlignment="1">
      <alignment horizontal="right"/>
    </xf>
    <xf numFmtId="6" fontId="32" fillId="0" borderId="2" xfId="0" applyNumberFormat="1" applyFont="1" applyBorder="1" applyAlignment="1">
      <alignment horizontal="right"/>
    </xf>
    <xf numFmtId="6" fontId="32" fillId="0" borderId="35" xfId="0" applyNumberFormat="1" applyFont="1" applyBorder="1" applyAlignment="1">
      <alignment horizontal="right"/>
    </xf>
    <xf numFmtId="6" fontId="32" fillId="0" borderId="15" xfId="0" applyNumberFormat="1" applyFont="1" applyBorder="1" applyAlignment="1">
      <alignment horizontal="right"/>
    </xf>
    <xf numFmtId="5" fontId="32" fillId="0" borderId="15" xfId="0" applyNumberFormat="1" applyFont="1" applyBorder="1" applyAlignment="1">
      <alignment horizontal="right"/>
    </xf>
    <xf numFmtId="6" fontId="32" fillId="9" borderId="15" xfId="0" applyNumberFormat="1" applyFont="1" applyFill="1" applyBorder="1" applyAlignment="1">
      <alignment horizontal="right"/>
    </xf>
    <xf numFmtId="6" fontId="32" fillId="8" borderId="15" xfId="0" applyNumberFormat="1" applyFont="1" applyFill="1" applyBorder="1" applyAlignment="1">
      <alignment horizontal="right"/>
    </xf>
    <xf numFmtId="6" fontId="32" fillId="8" borderId="16" xfId="0" applyNumberFormat="1" applyFont="1" applyFill="1" applyBorder="1" applyAlignment="1">
      <alignment horizontal="right"/>
    </xf>
    <xf numFmtId="6" fontId="32" fillId="11" borderId="17" xfId="0" applyNumberFormat="1" applyFont="1" applyFill="1" applyBorder="1" applyAlignment="1">
      <alignment horizontal="right"/>
    </xf>
    <xf numFmtId="6" fontId="32" fillId="12" borderId="17" xfId="0" applyNumberFormat="1" applyFont="1" applyFill="1" applyBorder="1" applyAlignment="1">
      <alignment horizontal="right"/>
    </xf>
    <xf numFmtId="6" fontId="32" fillId="13" borderId="17" xfId="0" applyNumberFormat="1" applyFont="1" applyFill="1" applyBorder="1" applyAlignment="1">
      <alignment horizontal="right"/>
    </xf>
    <xf numFmtId="6" fontId="32" fillId="9" borderId="17" xfId="0" applyNumberFormat="1" applyFont="1" applyFill="1" applyBorder="1" applyAlignment="1">
      <alignment horizontal="right"/>
    </xf>
    <xf numFmtId="6" fontId="32" fillId="9" borderId="21" xfId="0" applyNumberFormat="1" applyFont="1" applyFill="1" applyBorder="1" applyAlignment="1">
      <alignment horizontal="right"/>
    </xf>
    <xf numFmtId="6" fontId="32" fillId="21" borderId="17" xfId="0" applyNumberFormat="1" applyFont="1" applyFill="1" applyBorder="1" applyAlignment="1">
      <alignment horizontal="right"/>
    </xf>
    <xf numFmtId="8" fontId="39" fillId="0" borderId="4" xfId="0" applyNumberFormat="1" applyFont="1" applyBorder="1" applyAlignment="1">
      <alignment horizontal="center" vertical="center"/>
    </xf>
    <xf numFmtId="6" fontId="43" fillId="0" borderId="54" xfId="0" applyNumberFormat="1" applyFont="1" applyBorder="1" applyAlignment="1">
      <alignment horizontal="right"/>
    </xf>
    <xf numFmtId="6" fontId="43" fillId="0" borderId="39" xfId="0" applyNumberFormat="1" applyFont="1" applyBorder="1" applyAlignment="1">
      <alignment horizontal="right"/>
    </xf>
    <xf numFmtId="6" fontId="43" fillId="4" borderId="4" xfId="0" applyNumberFormat="1" applyFont="1" applyFill="1" applyBorder="1" applyAlignment="1">
      <alignment horizontal="right"/>
    </xf>
    <xf numFmtId="6" fontId="43" fillId="0" borderId="4" xfId="0" applyNumberFormat="1" applyFont="1" applyBorder="1" applyAlignment="1">
      <alignment horizontal="right"/>
    </xf>
    <xf numFmtId="6" fontId="43" fillId="0" borderId="55" xfId="0" applyNumberFormat="1" applyFont="1" applyBorder="1" applyAlignment="1">
      <alignment horizontal="right"/>
    </xf>
    <xf numFmtId="6" fontId="43" fillId="0" borderId="47" xfId="0" applyNumberFormat="1" applyFont="1" applyBorder="1" applyAlignment="1">
      <alignment horizontal="right"/>
    </xf>
    <xf numFmtId="5" fontId="43" fillId="0" borderId="47" xfId="0" applyNumberFormat="1" applyFont="1" applyBorder="1" applyAlignment="1">
      <alignment horizontal="right"/>
    </xf>
    <xf numFmtId="6" fontId="43" fillId="9" borderId="47" xfId="0" applyNumberFormat="1" applyFont="1" applyFill="1" applyBorder="1" applyAlignment="1">
      <alignment horizontal="right"/>
    </xf>
    <xf numFmtId="6" fontId="43" fillId="8" borderId="47" xfId="0" applyNumberFormat="1" applyFont="1" applyFill="1" applyBorder="1" applyAlignment="1">
      <alignment horizontal="right"/>
    </xf>
    <xf numFmtId="6" fontId="43" fillId="11" borderId="42" xfId="0" applyNumberFormat="1" applyFont="1" applyFill="1" applyBorder="1" applyAlignment="1">
      <alignment horizontal="right"/>
    </xf>
    <xf numFmtId="6" fontId="43" fillId="12" borderId="42" xfId="0" applyNumberFormat="1" applyFont="1" applyFill="1" applyBorder="1" applyAlignment="1">
      <alignment horizontal="right"/>
    </xf>
    <xf numFmtId="6" fontId="42" fillId="0" borderId="5" xfId="0" applyNumberFormat="1" applyFont="1" applyBorder="1" applyAlignment="1">
      <alignment horizontal="center" vertical="top" wrapText="1"/>
    </xf>
    <xf numFmtId="6" fontId="32" fillId="0" borderId="36" xfId="0" applyNumberFormat="1" applyFont="1" applyBorder="1" applyAlignment="1">
      <alignment horizontal="right"/>
    </xf>
    <xf numFmtId="6" fontId="32" fillId="0" borderId="37" xfId="0" applyNumberFormat="1" applyFont="1" applyBorder="1" applyAlignment="1">
      <alignment horizontal="right"/>
    </xf>
    <xf numFmtId="6" fontId="32" fillId="4" borderId="5" xfId="0" applyNumberFormat="1" applyFont="1" applyFill="1" applyBorder="1" applyAlignment="1">
      <alignment horizontal="right"/>
    </xf>
    <xf numFmtId="6" fontId="32" fillId="0" borderId="5" xfId="0" applyNumberFormat="1" applyFont="1" applyBorder="1" applyAlignment="1">
      <alignment horizontal="right"/>
    </xf>
    <xf numFmtId="6" fontId="32" fillId="0" borderId="34" xfId="0" applyNumberFormat="1" applyFont="1" applyBorder="1" applyAlignment="1">
      <alignment horizontal="right"/>
    </xf>
    <xf numFmtId="6" fontId="32" fillId="0" borderId="52" xfId="0" applyNumberFormat="1" applyFont="1" applyBorder="1" applyAlignment="1">
      <alignment horizontal="right"/>
    </xf>
    <xf numFmtId="5" fontId="32" fillId="0" borderId="52" xfId="0" applyNumberFormat="1" applyFont="1" applyBorder="1" applyAlignment="1">
      <alignment horizontal="right"/>
    </xf>
    <xf numFmtId="6" fontId="32" fillId="9" borderId="52" xfId="0" applyNumberFormat="1" applyFont="1" applyFill="1" applyBorder="1" applyAlignment="1">
      <alignment horizontal="right"/>
    </xf>
    <xf numFmtId="6" fontId="32" fillId="8" borderId="52" xfId="0" applyNumberFormat="1" applyFont="1" applyFill="1" applyBorder="1" applyAlignment="1">
      <alignment horizontal="right"/>
    </xf>
    <xf numFmtId="6" fontId="32" fillId="11" borderId="52" xfId="0" applyNumberFormat="1" applyFont="1" applyFill="1" applyBorder="1" applyAlignment="1">
      <alignment horizontal="right"/>
    </xf>
    <xf numFmtId="6" fontId="32" fillId="12" borderId="52" xfId="0" applyNumberFormat="1" applyFont="1" applyFill="1" applyBorder="1" applyAlignment="1">
      <alignment horizontal="right"/>
    </xf>
    <xf numFmtId="5" fontId="32" fillId="12" borderId="52" xfId="0" applyNumberFormat="1" applyFont="1" applyFill="1" applyBorder="1" applyAlignment="1">
      <alignment horizontal="right"/>
    </xf>
    <xf numFmtId="6" fontId="32" fillId="12" borderId="37" xfId="0" applyNumberFormat="1" applyFont="1" applyFill="1" applyBorder="1" applyAlignment="1">
      <alignment horizontal="right"/>
    </xf>
    <xf numFmtId="6" fontId="32" fillId="13" borderId="37" xfId="0" applyNumberFormat="1" applyFont="1" applyFill="1" applyBorder="1" applyAlignment="1">
      <alignment horizontal="right"/>
    </xf>
    <xf numFmtId="6" fontId="32" fillId="9" borderId="37" xfId="0" applyNumberFormat="1" applyFont="1" applyFill="1" applyBorder="1" applyAlignment="1">
      <alignment horizontal="right"/>
    </xf>
    <xf numFmtId="6" fontId="32" fillId="21" borderId="11" xfId="0" applyNumberFormat="1" applyFont="1" applyFill="1" applyBorder="1" applyAlignment="1">
      <alignment horizontal="right"/>
    </xf>
    <xf numFmtId="0" fontId="44" fillId="0" borderId="0" xfId="0" applyFont="1"/>
    <xf numFmtId="0" fontId="4" fillId="21" borderId="7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64" fontId="1" fillId="21" borderId="17" xfId="0" applyNumberFormat="1" applyFont="1" applyFill="1" applyBorder="1"/>
    <xf numFmtId="0" fontId="1" fillId="0" borderId="0" xfId="0" applyFont="1" applyAlignment="1">
      <alignment horizontal="center" vertical="top" wrapText="1"/>
    </xf>
    <xf numFmtId="0" fontId="32" fillId="0" borderId="17" xfId="0" applyFont="1" applyBorder="1" applyAlignment="1">
      <alignment horizontal="left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54" xfId="0" applyFont="1" applyBorder="1"/>
    <xf numFmtId="0" fontId="6" fillId="0" borderId="0" xfId="0" applyFont="1"/>
    <xf numFmtId="6" fontId="7" fillId="0" borderId="24" xfId="0" applyNumberFormat="1" applyFont="1" applyBorder="1" applyAlignment="1">
      <alignment horizontal="right" vertical="center"/>
    </xf>
    <xf numFmtId="6" fontId="7" fillId="0" borderId="27" xfId="0" applyNumberFormat="1" applyFont="1" applyBorder="1" applyAlignment="1">
      <alignment horizontal="right" vertical="center"/>
    </xf>
    <xf numFmtId="1" fontId="7" fillId="0" borderId="0" xfId="0" applyNumberFormat="1" applyFont="1" applyAlignment="1" applyProtection="1">
      <alignment horizontal="right" vertical="center"/>
      <protection locked="0" hidden="1"/>
    </xf>
    <xf numFmtId="1" fontId="7" fillId="0" borderId="54" xfId="0" applyNumberFormat="1" applyFont="1" applyBorder="1" applyAlignment="1" applyProtection="1">
      <alignment horizontal="right" vertical="center"/>
      <protection locked="0" hidden="1"/>
    </xf>
    <xf numFmtId="6" fontId="4" fillId="0" borderId="39" xfId="0" applyNumberFormat="1" applyFont="1" applyBorder="1" applyAlignment="1">
      <alignment vertical="center" wrapText="1"/>
    </xf>
    <xf numFmtId="6" fontId="4" fillId="0" borderId="32" xfId="0" applyNumberFormat="1" applyFont="1" applyBorder="1" applyAlignment="1">
      <alignment vertical="center" wrapText="1"/>
    </xf>
    <xf numFmtId="6" fontId="38" fillId="20" borderId="64" xfId="0" applyNumberFormat="1" applyFont="1" applyFill="1" applyBorder="1" applyAlignment="1">
      <alignment horizontal="right" vertical="center"/>
    </xf>
    <xf numFmtId="3" fontId="1" fillId="8" borderId="17" xfId="0" applyNumberFormat="1" applyFont="1" applyFill="1" applyBorder="1"/>
    <xf numFmtId="14" fontId="7" fillId="0" borderId="0" xfId="0" applyNumberFormat="1" applyFont="1" applyAlignment="1">
      <alignment horizontal="right" vertical="center"/>
    </xf>
    <xf numFmtId="0" fontId="45" fillId="0" borderId="21" xfId="0" applyFont="1" applyBorder="1" applyAlignment="1">
      <alignment horizontal="left" wrapText="1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wrapText="1"/>
    </xf>
    <xf numFmtId="0" fontId="46" fillId="0" borderId="21" xfId="0" applyFont="1" applyBorder="1" applyAlignment="1">
      <alignment horizontal="left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right" wrapText="1"/>
    </xf>
    <xf numFmtId="14" fontId="45" fillId="0" borderId="27" xfId="0" applyNumberFormat="1" applyFont="1" applyBorder="1" applyAlignment="1">
      <alignment horizontal="center" wrapText="1"/>
    </xf>
    <xf numFmtId="0" fontId="45" fillId="0" borderId="44" xfId="0" applyFont="1" applyBorder="1" applyAlignment="1">
      <alignment horizontal="center" wrapText="1"/>
    </xf>
    <xf numFmtId="0" fontId="47" fillId="0" borderId="2" xfId="0" applyFont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47" fillId="0" borderId="32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45" fillId="0" borderId="68" xfId="0" applyFont="1" applyBorder="1" applyAlignment="1">
      <alignment horizontal="center" wrapText="1"/>
    </xf>
    <xf numFmtId="0" fontId="45" fillId="0" borderId="12" xfId="0" applyFont="1" applyBorder="1" applyAlignment="1">
      <alignment horizontal="center" wrapText="1"/>
    </xf>
    <xf numFmtId="0" fontId="45" fillId="0" borderId="69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47" fillId="0" borderId="0" xfId="0" applyFont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8" fillId="0" borderId="69" xfId="0" applyFont="1" applyBorder="1" applyAlignment="1">
      <alignment horizontal="center" wrapText="1"/>
    </xf>
    <xf numFmtId="0" fontId="47" fillId="0" borderId="17" xfId="0" applyFont="1" applyBorder="1" applyAlignment="1">
      <alignment horizontal="center" wrapText="1"/>
    </xf>
    <xf numFmtId="0" fontId="49" fillId="0" borderId="69" xfId="0" applyFont="1" applyBorder="1" applyAlignment="1">
      <alignment horizontal="center" wrapText="1"/>
    </xf>
    <xf numFmtId="0" fontId="50" fillId="0" borderId="69" xfId="0" applyFont="1" applyBorder="1" applyAlignment="1">
      <alignment horizontal="center" wrapText="1"/>
    </xf>
    <xf numFmtId="0" fontId="51" fillId="0" borderId="69" xfId="0" applyFont="1" applyBorder="1" applyAlignment="1">
      <alignment horizontal="center" wrapText="1"/>
    </xf>
    <xf numFmtId="0" fontId="52" fillId="0" borderId="69" xfId="0" applyFont="1" applyBorder="1" applyAlignment="1">
      <alignment horizontal="center" wrapText="1"/>
    </xf>
    <xf numFmtId="6" fontId="53" fillId="0" borderId="17" xfId="0" applyNumberFormat="1" applyFont="1" applyBorder="1" applyAlignment="1">
      <alignment horizontal="center" wrapText="1"/>
    </xf>
    <xf numFmtId="0" fontId="53" fillId="0" borderId="17" xfId="0" applyFont="1" applyBorder="1" applyAlignment="1">
      <alignment horizontal="center" wrapText="1"/>
    </xf>
    <xf numFmtId="0" fontId="54" fillId="0" borderId="17" xfId="0" applyFont="1" applyBorder="1" applyAlignment="1">
      <alignment horizontal="center" wrapText="1"/>
    </xf>
    <xf numFmtId="0" fontId="0" fillId="0" borderId="69" xfId="0" applyBorder="1" applyAlignment="1">
      <alignment horizontal="center"/>
    </xf>
    <xf numFmtId="0" fontId="55" fillId="0" borderId="69" xfId="0" applyFont="1" applyBorder="1" applyAlignment="1">
      <alignment horizontal="left" wrapText="1"/>
    </xf>
    <xf numFmtId="0" fontId="45" fillId="0" borderId="70" xfId="0" applyFont="1" applyBorder="1" applyAlignment="1">
      <alignment horizontal="left" wrapText="1"/>
    </xf>
    <xf numFmtId="0" fontId="0" fillId="0" borderId="24" xfId="0" applyBorder="1" applyAlignment="1">
      <alignment horizontal="center" wrapText="1"/>
    </xf>
    <xf numFmtId="0" fontId="47" fillId="0" borderId="24" xfId="0" applyFont="1" applyBorder="1" applyAlignment="1">
      <alignment horizontal="center" wrapText="1"/>
    </xf>
    <xf numFmtId="0" fontId="45" fillId="0" borderId="71" xfId="0" applyFont="1" applyBorder="1" applyAlignment="1">
      <alignment horizontal="center" wrapText="1"/>
    </xf>
    <xf numFmtId="0" fontId="45" fillId="0" borderId="72" xfId="0" applyFont="1" applyBorder="1" applyAlignment="1">
      <alignment horizontal="center" wrapText="1"/>
    </xf>
    <xf numFmtId="6" fontId="45" fillId="0" borderId="72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13" borderId="9" xfId="0" applyFont="1" applyFill="1" applyBorder="1" applyAlignment="1">
      <alignment horizontal="center"/>
    </xf>
    <xf numFmtId="0" fontId="4" fillId="13" borderId="56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56" xfId="0" applyFont="1" applyFill="1" applyBorder="1" applyAlignment="1">
      <alignment horizontal="center"/>
    </xf>
    <xf numFmtId="6" fontId="1" fillId="0" borderId="2" xfId="0" applyNumberFormat="1" applyFont="1" applyBorder="1" applyAlignment="1">
      <alignment horizontal="center" vertical="center" wrapText="1"/>
    </xf>
    <xf numFmtId="6" fontId="1" fillId="0" borderId="55" xfId="0" applyNumberFormat="1" applyFont="1" applyBorder="1" applyAlignment="1">
      <alignment horizontal="center" vertical="center" wrapText="1"/>
    </xf>
    <xf numFmtId="6" fontId="1" fillId="0" borderId="4" xfId="0" applyNumberFormat="1" applyFont="1" applyBorder="1" applyAlignment="1">
      <alignment horizontal="center" vertical="center" wrapText="1"/>
    </xf>
    <xf numFmtId="6" fontId="1" fillId="0" borderId="5" xfId="0" applyNumberFormat="1" applyFont="1" applyBorder="1" applyAlignment="1">
      <alignment horizontal="center" vertical="center" wrapText="1"/>
    </xf>
    <xf numFmtId="6" fontId="1" fillId="9" borderId="2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6" fontId="1" fillId="13" borderId="54" xfId="0" applyNumberFormat="1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6" fontId="1" fillId="12" borderId="2" xfId="0" applyNumberFormat="1" applyFont="1" applyFill="1" applyBorder="1" applyAlignment="1">
      <alignment horizontal="center" vertical="center" wrapText="1"/>
    </xf>
    <xf numFmtId="6" fontId="1" fillId="12" borderId="4" xfId="0" applyNumberFormat="1" applyFont="1" applyFill="1" applyBorder="1" applyAlignment="1">
      <alignment horizontal="center" vertical="center" wrapText="1"/>
    </xf>
    <xf numFmtId="6" fontId="1" fillId="12" borderId="5" xfId="0" applyNumberFormat="1" applyFont="1" applyFill="1" applyBorder="1" applyAlignment="1">
      <alignment horizontal="center" vertical="center" wrapText="1"/>
    </xf>
    <xf numFmtId="6" fontId="1" fillId="11" borderId="2" xfId="0" applyNumberFormat="1" applyFont="1" applyFill="1" applyBorder="1" applyAlignment="1">
      <alignment horizontal="center" vertical="center" wrapText="1"/>
    </xf>
    <xf numFmtId="6" fontId="1" fillId="11" borderId="4" xfId="0" applyNumberFormat="1" applyFont="1" applyFill="1" applyBorder="1" applyAlignment="1">
      <alignment horizontal="center" vertical="center" wrapText="1"/>
    </xf>
    <xf numFmtId="6" fontId="1" fillId="11" borderId="5" xfId="0" applyNumberFormat="1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6" fontId="1" fillId="21" borderId="2" xfId="0" applyNumberFormat="1" applyFont="1" applyFill="1" applyBorder="1" applyAlignment="1">
      <alignment horizontal="center" vertical="center" wrapText="1"/>
    </xf>
    <xf numFmtId="0" fontId="9" fillId="21" borderId="4" xfId="0" applyFont="1" applyFill="1" applyBorder="1" applyAlignment="1">
      <alignment horizontal="center" vertical="center" wrapText="1"/>
    </xf>
    <xf numFmtId="0" fontId="9" fillId="21" borderId="67" xfId="0" applyFont="1" applyFill="1" applyBorder="1" applyAlignment="1">
      <alignment horizontal="center" vertical="center" wrapText="1"/>
    </xf>
    <xf numFmtId="6" fontId="1" fillId="9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12" borderId="9" xfId="0" applyFont="1" applyFill="1" applyBorder="1" applyAlignment="1">
      <alignment horizontal="center"/>
    </xf>
    <xf numFmtId="0" fontId="4" fillId="12" borderId="31" xfId="0" applyFont="1" applyFill="1" applyBorder="1" applyAlignment="1">
      <alignment horizontal="center"/>
    </xf>
    <xf numFmtId="0" fontId="4" fillId="12" borderId="56" xfId="0" applyFont="1" applyFill="1" applyBorder="1" applyAlignment="1">
      <alignment horizontal="center"/>
    </xf>
    <xf numFmtId="6" fontId="1" fillId="13" borderId="57" xfId="0" applyNumberFormat="1" applyFont="1" applyFill="1" applyBorder="1" applyAlignment="1">
      <alignment horizontal="center" vertical="center" wrapText="1"/>
    </xf>
    <xf numFmtId="6" fontId="1" fillId="13" borderId="58" xfId="0" applyNumberFormat="1" applyFont="1" applyFill="1" applyBorder="1" applyAlignment="1">
      <alignment horizontal="center" vertical="center" wrapText="1"/>
    </xf>
    <xf numFmtId="6" fontId="1" fillId="13" borderId="6" xfId="0" applyNumberFormat="1" applyFont="1" applyFill="1" applyBorder="1" applyAlignment="1">
      <alignment horizontal="center" vertical="center" wrapText="1"/>
    </xf>
    <xf numFmtId="6" fontId="1" fillId="9" borderId="5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6" fontId="1" fillId="8" borderId="2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56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/>
    </xf>
    <xf numFmtId="6" fontId="1" fillId="8" borderId="4" xfId="0" applyNumberFormat="1" applyFont="1" applyFill="1" applyBorder="1" applyAlignment="1">
      <alignment horizontal="center" vertical="center" wrapText="1"/>
    </xf>
    <xf numFmtId="6" fontId="1" fillId="8" borderId="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_Sheet1" xfId="2" xr:uid="{220B9569-7700-470D-A92C-C572C66A329A}"/>
  </cellStyles>
  <dxfs count="0"/>
  <tableStyles count="0" defaultTableStyle="TableStyleMedium2" defaultPivotStyle="PivotStyleLight16"/>
  <colors>
    <mruColors>
      <color rgb="FFCCFFFF"/>
      <color rgb="FFFFC9C9"/>
      <color rgb="FFFFFF99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73"/>
  <sheetViews>
    <sheetView topLeftCell="A96" zoomScale="70" zoomScaleNormal="70" workbookViewId="0">
      <selection activeCell="AA46" sqref="AA46"/>
    </sheetView>
  </sheetViews>
  <sheetFormatPr defaultColWidth="27.85546875" defaultRowHeight="23.25" outlineLevelCol="1"/>
  <cols>
    <col min="1" max="1" width="62.7109375" style="34" customWidth="1"/>
    <col min="2" max="2" width="0.140625" style="12" hidden="1" customWidth="1" outlineLevel="1"/>
    <col min="3" max="3" width="0.42578125" style="12" hidden="1" customWidth="1" outlineLevel="1"/>
    <col min="4" max="4" width="15.140625" style="12" hidden="1" customWidth="1" collapsed="1"/>
    <col min="5" max="5" width="18" style="7" hidden="1" customWidth="1"/>
    <col min="6" max="6" width="18.28515625" style="12" hidden="1" customWidth="1"/>
    <col min="7" max="7" width="20.5703125" style="12" hidden="1" customWidth="1"/>
    <col min="8" max="8" width="21.28515625" style="6" hidden="1" customWidth="1"/>
    <col min="9" max="9" width="17.7109375" style="6" hidden="1" customWidth="1"/>
    <col min="10" max="10" width="20.7109375" style="12" hidden="1" customWidth="1"/>
    <col min="11" max="11" width="1.28515625" style="6" hidden="1" customWidth="1"/>
    <col min="12" max="12" width="0.28515625" style="6" hidden="1" customWidth="1"/>
    <col min="13" max="13" width="20.140625" style="6" hidden="1" customWidth="1"/>
    <col min="14" max="14" width="0.140625" style="6" hidden="1" customWidth="1"/>
    <col min="15" max="15" width="26.28515625" style="13" hidden="1" customWidth="1"/>
    <col min="16" max="16" width="20.140625" style="13" hidden="1" customWidth="1"/>
    <col min="17" max="17" width="0.7109375" style="13" hidden="1" customWidth="1"/>
    <col min="18" max="18" width="0.140625" style="13" customWidth="1"/>
    <col min="19" max="19" width="3.28515625" style="13" hidden="1" customWidth="1"/>
    <col min="20" max="21" width="20.140625" style="13" customWidth="1"/>
    <col min="22" max="22" width="20.7109375" style="2" customWidth="1"/>
    <col min="23" max="23" width="21.5703125" style="2" customWidth="1"/>
    <col min="24" max="24" width="20.140625" style="2" customWidth="1"/>
    <col min="25" max="25" width="21" style="2" customWidth="1"/>
    <col min="26" max="26" width="20.140625" style="2" customWidth="1"/>
    <col min="27" max="16384" width="27.85546875" style="2"/>
  </cols>
  <sheetData>
    <row r="1" spans="1:27" ht="30.75" customHeight="1">
      <c r="A1" s="101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P1" s="35"/>
      <c r="Q1" s="35"/>
      <c r="R1" s="35"/>
      <c r="S1" s="35"/>
      <c r="T1" s="35"/>
      <c r="U1" s="35"/>
      <c r="V1" s="35"/>
      <c r="W1" s="35"/>
      <c r="X1" s="390"/>
      <c r="Y1" s="35" t="s">
        <v>1</v>
      </c>
      <c r="Z1" s="35"/>
    </row>
    <row r="2" spans="1:27" ht="19.899999999999999" customHeight="1" thickBo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390" t="s">
        <v>17</v>
      </c>
      <c r="X2" s="35"/>
    </row>
    <row r="3" spans="1:27" ht="24" thickBo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484" t="s">
        <v>52</v>
      </c>
      <c r="M3" s="485"/>
      <c r="N3" s="486" t="s">
        <v>53</v>
      </c>
      <c r="O3" s="487"/>
      <c r="P3" s="488" t="s">
        <v>55</v>
      </c>
      <c r="Q3" s="489"/>
      <c r="R3" s="472" t="s">
        <v>59</v>
      </c>
      <c r="S3" s="473"/>
      <c r="T3" s="473"/>
      <c r="U3" s="474"/>
      <c r="V3" s="443" t="s">
        <v>239</v>
      </c>
      <c r="W3" s="444"/>
      <c r="X3" s="445" t="s">
        <v>240</v>
      </c>
      <c r="Y3" s="446"/>
      <c r="Z3" s="387" t="s">
        <v>233</v>
      </c>
    </row>
    <row r="4" spans="1:27" ht="17.25" customHeight="1">
      <c r="A4" s="393" t="s">
        <v>1</v>
      </c>
      <c r="B4" s="447" t="s">
        <v>2</v>
      </c>
      <c r="C4" s="447" t="s">
        <v>3</v>
      </c>
      <c r="D4" s="103"/>
      <c r="E4" s="447" t="s">
        <v>4</v>
      </c>
      <c r="F4" s="447" t="s">
        <v>5</v>
      </c>
      <c r="G4" s="103"/>
      <c r="H4" s="447" t="s">
        <v>6</v>
      </c>
      <c r="I4" s="447" t="s">
        <v>7</v>
      </c>
      <c r="J4" s="104"/>
      <c r="K4" s="451" t="s">
        <v>8</v>
      </c>
      <c r="L4" s="451" t="s">
        <v>49</v>
      </c>
      <c r="M4" s="451" t="s">
        <v>50</v>
      </c>
      <c r="N4" s="481" t="s">
        <v>48</v>
      </c>
      <c r="O4" s="481" t="s">
        <v>54</v>
      </c>
      <c r="P4" s="459" t="s">
        <v>56</v>
      </c>
      <c r="Q4" s="459" t="s">
        <v>75</v>
      </c>
      <c r="R4" s="456" t="s">
        <v>57</v>
      </c>
      <c r="S4" s="456" t="s">
        <v>58</v>
      </c>
      <c r="T4" s="456" t="s">
        <v>74</v>
      </c>
      <c r="U4" s="456" t="s">
        <v>76</v>
      </c>
      <c r="V4" s="475" t="s">
        <v>73</v>
      </c>
      <c r="W4" s="454" t="s">
        <v>231</v>
      </c>
      <c r="X4" s="469" t="s">
        <v>238</v>
      </c>
      <c r="Y4" s="451" t="s">
        <v>242</v>
      </c>
      <c r="Z4" s="466" t="s">
        <v>237</v>
      </c>
      <c r="AA4" s="99"/>
    </row>
    <row r="5" spans="1:27" ht="17.25" customHeight="1">
      <c r="A5" s="392" t="s">
        <v>9</v>
      </c>
      <c r="B5" s="448"/>
      <c r="C5" s="449"/>
      <c r="D5" s="105"/>
      <c r="E5" s="449"/>
      <c r="F5" s="449"/>
      <c r="G5" s="105"/>
      <c r="H5" s="449"/>
      <c r="I5" s="449"/>
      <c r="J5" s="106"/>
      <c r="K5" s="469"/>
      <c r="L5" s="479"/>
      <c r="M5" s="479"/>
      <c r="N5" s="482"/>
      <c r="O5" s="490"/>
      <c r="P5" s="462"/>
      <c r="Q5" s="460"/>
      <c r="R5" s="464"/>
      <c r="S5" s="457"/>
      <c r="T5" s="457"/>
      <c r="U5" s="457"/>
      <c r="V5" s="476"/>
      <c r="W5" s="455"/>
      <c r="X5" s="452"/>
      <c r="Y5" s="452"/>
      <c r="Z5" s="467"/>
      <c r="AA5" s="99"/>
    </row>
    <row r="6" spans="1:27" ht="46.9" customHeight="1">
      <c r="A6" s="107" t="s">
        <v>10</v>
      </c>
      <c r="B6" s="449"/>
      <c r="C6" s="449"/>
      <c r="D6" s="105"/>
      <c r="E6" s="449"/>
      <c r="F6" s="449"/>
      <c r="G6" s="108" t="s">
        <v>11</v>
      </c>
      <c r="H6" s="449"/>
      <c r="I6" s="449"/>
      <c r="J6" s="109" t="s">
        <v>11</v>
      </c>
      <c r="K6" s="469"/>
      <c r="L6" s="479"/>
      <c r="M6" s="479"/>
      <c r="N6" s="482"/>
      <c r="O6" s="490"/>
      <c r="P6" s="462"/>
      <c r="Q6" s="460"/>
      <c r="R6" s="464"/>
      <c r="S6" s="457"/>
      <c r="T6" s="457"/>
      <c r="U6" s="457"/>
      <c r="V6" s="476"/>
      <c r="W6" s="455"/>
      <c r="X6" s="452"/>
      <c r="Y6" s="452"/>
      <c r="Z6" s="467"/>
      <c r="AA6" s="99"/>
    </row>
    <row r="7" spans="1:27" ht="17.45" customHeight="1">
      <c r="A7" s="107" t="s">
        <v>12</v>
      </c>
      <c r="B7" s="449"/>
      <c r="C7" s="449"/>
      <c r="D7" s="105"/>
      <c r="E7" s="449"/>
      <c r="F7" s="449"/>
      <c r="G7" s="105"/>
      <c r="H7" s="449"/>
      <c r="I7" s="449"/>
      <c r="J7" s="106"/>
      <c r="K7" s="469"/>
      <c r="L7" s="479"/>
      <c r="M7" s="479"/>
      <c r="N7" s="482"/>
      <c r="O7" s="490"/>
      <c r="P7" s="462"/>
      <c r="Q7" s="460"/>
      <c r="R7" s="464"/>
      <c r="S7" s="457"/>
      <c r="T7" s="457"/>
      <c r="U7" s="457"/>
      <c r="V7" s="476"/>
      <c r="W7" s="455"/>
      <c r="X7" s="452"/>
      <c r="Y7" s="452"/>
      <c r="Z7" s="467"/>
      <c r="AA7" s="386"/>
    </row>
    <row r="8" spans="1:27" ht="18" customHeight="1" thickBot="1">
      <c r="A8" s="110"/>
      <c r="B8" s="450"/>
      <c r="C8" s="450"/>
      <c r="D8" s="112"/>
      <c r="E8" s="450"/>
      <c r="F8" s="450"/>
      <c r="G8" s="112"/>
      <c r="H8" s="450"/>
      <c r="I8" s="450"/>
      <c r="J8" s="111"/>
      <c r="K8" s="478"/>
      <c r="L8" s="480"/>
      <c r="M8" s="480"/>
      <c r="N8" s="483"/>
      <c r="O8" s="491"/>
      <c r="P8" s="463"/>
      <c r="Q8" s="461"/>
      <c r="R8" s="465"/>
      <c r="S8" s="458"/>
      <c r="T8" s="458"/>
      <c r="U8" s="458"/>
      <c r="V8" s="477"/>
      <c r="W8" s="455"/>
      <c r="X8" s="453"/>
      <c r="Y8" s="453"/>
      <c r="Z8" s="468"/>
      <c r="AA8" s="99"/>
    </row>
    <row r="9" spans="1:27" ht="24.6" hidden="1" customHeight="1" thickBot="1">
      <c r="A9" s="113"/>
      <c r="B9" s="114"/>
      <c r="C9" s="114"/>
      <c r="D9" s="106"/>
      <c r="E9" s="114"/>
      <c r="F9" s="114"/>
      <c r="G9" s="106"/>
      <c r="H9" s="115"/>
      <c r="I9" s="115"/>
      <c r="J9" s="106"/>
      <c r="K9" s="115"/>
      <c r="L9" s="115"/>
      <c r="M9" s="115"/>
      <c r="N9" s="115"/>
      <c r="O9" s="115"/>
      <c r="P9" s="115"/>
      <c r="Q9" s="115"/>
      <c r="R9" s="115"/>
      <c r="S9" s="115"/>
      <c r="T9" s="116"/>
      <c r="U9" s="116"/>
      <c r="V9" s="115"/>
      <c r="W9" s="115"/>
      <c r="X9" s="117"/>
      <c r="Y9" s="401"/>
      <c r="Z9" s="402"/>
    </row>
    <row r="10" spans="1:27" s="4" customFormat="1" ht="30" customHeight="1" thickTop="1">
      <c r="A10" s="118" t="s">
        <v>13</v>
      </c>
      <c r="B10" s="119">
        <f>SUM(B12:B26)</f>
        <v>121062</v>
      </c>
      <c r="C10" s="120">
        <f>SUM(C12:C26)</f>
        <v>113859</v>
      </c>
      <c r="D10" s="121"/>
      <c r="E10" s="122">
        <f t="shared" ref="E10:T10" si="0">SUM(E12:E26)</f>
        <v>198423</v>
      </c>
      <c r="F10" s="123">
        <f t="shared" si="0"/>
        <v>201941</v>
      </c>
      <c r="G10" s="123">
        <f t="shared" si="0"/>
        <v>-3518</v>
      </c>
      <c r="H10" s="123">
        <f t="shared" si="0"/>
        <v>191868</v>
      </c>
      <c r="I10" s="123">
        <f t="shared" si="0"/>
        <v>224618</v>
      </c>
      <c r="J10" s="124">
        <f t="shared" si="0"/>
        <v>-32750</v>
      </c>
      <c r="K10" s="125">
        <f t="shared" si="0"/>
        <v>230240.47999999998</v>
      </c>
      <c r="L10" s="125">
        <f t="shared" si="0"/>
        <v>191868</v>
      </c>
      <c r="M10" s="125">
        <f t="shared" si="0"/>
        <v>224618</v>
      </c>
      <c r="N10" s="125">
        <f t="shared" si="0"/>
        <v>230240</v>
      </c>
      <c r="O10" s="125">
        <f t="shared" si="0"/>
        <v>217252</v>
      </c>
      <c r="P10" s="126">
        <f t="shared" si="0"/>
        <v>203689</v>
      </c>
      <c r="Q10" s="126">
        <f t="shared" si="0"/>
        <v>191692</v>
      </c>
      <c r="R10" s="127">
        <f t="shared" si="0"/>
        <v>203689</v>
      </c>
      <c r="S10" s="127">
        <f t="shared" si="0"/>
        <v>0</v>
      </c>
      <c r="T10" s="126">
        <f t="shared" si="0"/>
        <v>389123</v>
      </c>
      <c r="U10" s="126">
        <f>SUM(U12:U28)</f>
        <v>423629</v>
      </c>
      <c r="V10" s="127">
        <f>SUM(V11:V29)</f>
        <v>363387</v>
      </c>
      <c r="W10" s="125">
        <f>SUM(W11:W29)</f>
        <v>434607</v>
      </c>
      <c r="X10" s="123">
        <f>SUM(X11:X30)</f>
        <v>425000</v>
      </c>
      <c r="Y10" s="123">
        <f>SUM(Y11:Y30)</f>
        <v>356359</v>
      </c>
      <c r="Z10" s="403">
        <f>SUM(Z11:Z30)</f>
        <v>428500</v>
      </c>
      <c r="AA10" s="388"/>
    </row>
    <row r="11" spans="1:27" ht="25.9" customHeight="1">
      <c r="A11" s="128" t="s">
        <v>236</v>
      </c>
      <c r="B11" s="129"/>
      <c r="C11" s="130"/>
      <c r="D11" s="131"/>
      <c r="E11" s="132"/>
      <c r="F11" s="132"/>
      <c r="G11" s="133"/>
      <c r="H11" s="134"/>
      <c r="I11" s="134"/>
      <c r="J11" s="135"/>
      <c r="K11" s="136"/>
      <c r="L11" s="136"/>
      <c r="M11" s="136"/>
      <c r="N11" s="137"/>
      <c r="O11" s="137"/>
      <c r="P11" s="138"/>
      <c r="Q11" s="138"/>
      <c r="R11" s="139"/>
      <c r="S11" s="140"/>
      <c r="T11" s="139" t="s">
        <v>17</v>
      </c>
      <c r="U11" s="139" t="s">
        <v>17</v>
      </c>
      <c r="V11" s="141" t="s">
        <v>17</v>
      </c>
      <c r="W11" s="141" t="s">
        <v>17</v>
      </c>
      <c r="X11" s="136">
        <f>Detail!M29</f>
        <v>0</v>
      </c>
      <c r="Y11" s="136">
        <f>Detail!N10</f>
        <v>850</v>
      </c>
      <c r="Z11" s="142">
        <f>Detail!O10</f>
        <v>1500</v>
      </c>
    </row>
    <row r="12" spans="1:27" ht="25.9" customHeight="1">
      <c r="A12" s="128" t="s">
        <v>70</v>
      </c>
      <c r="B12" s="129"/>
      <c r="C12" s="130"/>
      <c r="D12" s="131"/>
      <c r="E12" s="132"/>
      <c r="F12" s="132"/>
      <c r="G12" s="133"/>
      <c r="H12" s="134"/>
      <c r="I12" s="134"/>
      <c r="J12" s="135"/>
      <c r="K12" s="136"/>
      <c r="L12" s="136"/>
      <c r="M12" s="136"/>
      <c r="N12" s="137"/>
      <c r="O12" s="137"/>
      <c r="P12" s="138"/>
      <c r="Q12" s="138"/>
      <c r="R12" s="139"/>
      <c r="S12" s="140"/>
      <c r="T12" s="139">
        <f>Detail!I26</f>
        <v>76383</v>
      </c>
      <c r="U12" s="139">
        <f>Detail!J26</f>
        <v>76383</v>
      </c>
      <c r="V12" s="141">
        <f>Detail!K26</f>
        <v>0</v>
      </c>
      <c r="W12" s="141">
        <f>Detail!L26</f>
        <v>0</v>
      </c>
      <c r="X12" s="136">
        <f>Detail!M26</f>
        <v>0</v>
      </c>
      <c r="Y12" s="136">
        <f>Detail!N26</f>
        <v>6285</v>
      </c>
      <c r="Z12" s="142">
        <f>Detail!O26</f>
        <v>0</v>
      </c>
    </row>
    <row r="13" spans="1:27" ht="25.9" customHeight="1">
      <c r="A13" s="128" t="s">
        <v>62</v>
      </c>
      <c r="B13" s="129"/>
      <c r="C13" s="130"/>
      <c r="D13" s="131"/>
      <c r="E13" s="132"/>
      <c r="F13" s="132"/>
      <c r="G13" s="133"/>
      <c r="H13" s="134"/>
      <c r="I13" s="134"/>
      <c r="J13" s="135"/>
      <c r="K13" s="136"/>
      <c r="L13" s="136"/>
      <c r="M13" s="136"/>
      <c r="N13" s="137"/>
      <c r="O13" s="137"/>
      <c r="P13" s="138"/>
      <c r="Q13" s="138"/>
      <c r="R13" s="139"/>
      <c r="S13" s="140"/>
      <c r="T13" s="139">
        <f>Detail!I22</f>
        <v>15250</v>
      </c>
      <c r="U13" s="139">
        <f>Detail!J22</f>
        <v>8334</v>
      </c>
      <c r="V13" s="141">
        <f>Detail!K22</f>
        <v>6916</v>
      </c>
      <c r="W13" s="141">
        <f>Detail!L22</f>
        <v>6916</v>
      </c>
      <c r="X13" s="136">
        <f>Detail!M22</f>
        <v>0</v>
      </c>
      <c r="Y13" s="136">
        <f>Detail!N22</f>
        <v>0</v>
      </c>
      <c r="Z13" s="142">
        <f>Detail!O22</f>
        <v>0</v>
      </c>
    </row>
    <row r="14" spans="1:27" ht="25.9" customHeight="1">
      <c r="A14" s="128" t="s">
        <v>60</v>
      </c>
      <c r="B14" s="129"/>
      <c r="C14" s="130"/>
      <c r="D14" s="131"/>
      <c r="E14" s="132"/>
      <c r="F14" s="132"/>
      <c r="G14" s="133"/>
      <c r="H14" s="134"/>
      <c r="I14" s="134"/>
      <c r="J14" s="135"/>
      <c r="K14" s="136"/>
      <c r="L14" s="136"/>
      <c r="M14" s="136"/>
      <c r="N14" s="137"/>
      <c r="O14" s="137"/>
      <c r="P14" s="138"/>
      <c r="Q14" s="138"/>
      <c r="R14" s="139"/>
      <c r="S14" s="140"/>
      <c r="T14" s="139">
        <f>Detail!I25</f>
        <v>70490</v>
      </c>
      <c r="U14" s="139">
        <f>Detail!J25</f>
        <v>70490</v>
      </c>
      <c r="V14" s="141">
        <f>Detail!K25</f>
        <v>0</v>
      </c>
      <c r="W14" s="141">
        <f>Detail!L25</f>
        <v>12633</v>
      </c>
      <c r="X14" s="136">
        <f>Detail!M25</f>
        <v>0</v>
      </c>
      <c r="Y14" s="136">
        <f>Detail!N25</f>
        <v>6511</v>
      </c>
      <c r="Z14" s="142">
        <f>Detail!O25</f>
        <v>0</v>
      </c>
    </row>
    <row r="15" spans="1:27" ht="25.9" customHeight="1">
      <c r="A15" s="128" t="s">
        <v>18</v>
      </c>
      <c r="B15" s="143"/>
      <c r="C15" s="130"/>
      <c r="D15" s="133"/>
      <c r="E15" s="130"/>
      <c r="F15" s="130"/>
      <c r="G15" s="133"/>
      <c r="H15" s="134"/>
      <c r="I15" s="134">
        <v>10000</v>
      </c>
      <c r="J15" s="135">
        <f t="shared" ref="J15:J23" si="1">SUM(H15-I15)</f>
        <v>-10000</v>
      </c>
      <c r="K15" s="136">
        <v>10000</v>
      </c>
      <c r="L15" s="136">
        <v>0</v>
      </c>
      <c r="M15" s="136">
        <v>10000</v>
      </c>
      <c r="N15" s="137">
        <v>10000</v>
      </c>
      <c r="O15" s="137">
        <v>10000</v>
      </c>
      <c r="P15" s="138">
        <v>10000</v>
      </c>
      <c r="Q15" s="144">
        <v>10000</v>
      </c>
      <c r="R15" s="139">
        <v>10000</v>
      </c>
      <c r="S15" s="140"/>
      <c r="T15" s="139">
        <f>Detail!I4</f>
        <v>10000</v>
      </c>
      <c r="U15" s="139">
        <f>Detail!J4</f>
        <v>15000</v>
      </c>
      <c r="V15" s="141">
        <f>Detail!K4</f>
        <v>15000</v>
      </c>
      <c r="W15" s="141">
        <f>Detail!L4</f>
        <v>15000</v>
      </c>
      <c r="X15" s="136">
        <f>Detail!M4</f>
        <v>15000</v>
      </c>
      <c r="Y15" s="136">
        <f>Detail!N4</f>
        <v>15000</v>
      </c>
      <c r="Z15" s="142">
        <f>Detail!O4</f>
        <v>15000</v>
      </c>
    </row>
    <row r="16" spans="1:27" ht="25.9" customHeight="1">
      <c r="A16" s="128" t="s">
        <v>15</v>
      </c>
      <c r="B16" s="143">
        <v>11555</v>
      </c>
      <c r="C16" s="130">
        <v>9645</v>
      </c>
      <c r="D16" s="133"/>
      <c r="E16" s="132">
        <v>9700</v>
      </c>
      <c r="F16" s="132">
        <v>9072</v>
      </c>
      <c r="G16" s="133">
        <f t="shared" ref="G16:G23" si="2">SUM(E16-F16)</f>
        <v>628</v>
      </c>
      <c r="H16" s="134">
        <v>9072</v>
      </c>
      <c r="I16" s="134">
        <v>9871</v>
      </c>
      <c r="J16" s="135">
        <f t="shared" si="1"/>
        <v>-799</v>
      </c>
      <c r="K16" s="136">
        <v>9888.48</v>
      </c>
      <c r="L16" s="136">
        <v>9072</v>
      </c>
      <c r="M16" s="136">
        <v>9871</v>
      </c>
      <c r="N16" s="137">
        <v>9888</v>
      </c>
      <c r="O16" s="137">
        <v>10321</v>
      </c>
      <c r="P16" s="138">
        <v>10000</v>
      </c>
      <c r="Q16" s="144">
        <v>11455</v>
      </c>
      <c r="R16" s="139">
        <v>10000</v>
      </c>
      <c r="S16" s="140"/>
      <c r="T16" s="139">
        <f>Detail!I5</f>
        <v>12000</v>
      </c>
      <c r="U16" s="139">
        <f>Detail!J5</f>
        <v>13878</v>
      </c>
      <c r="V16" s="141">
        <f>Detail!K5</f>
        <v>12000</v>
      </c>
      <c r="W16" s="141">
        <f>Detail!L5</f>
        <v>17344</v>
      </c>
      <c r="X16" s="136">
        <f>Detail!M5</f>
        <v>12000</v>
      </c>
      <c r="Y16" s="136">
        <f>Detail!N5</f>
        <v>0</v>
      </c>
      <c r="Z16" s="142">
        <f>Detail!O5</f>
        <v>12000</v>
      </c>
    </row>
    <row r="17" spans="1:26" ht="25.9" customHeight="1">
      <c r="A17" s="128" t="s">
        <v>51</v>
      </c>
      <c r="B17" s="143">
        <v>2500</v>
      </c>
      <c r="C17" s="130">
        <v>2411</v>
      </c>
      <c r="D17" s="133"/>
      <c r="E17" s="132">
        <v>2430</v>
      </c>
      <c r="F17" s="132">
        <v>2345</v>
      </c>
      <c r="G17" s="133">
        <f t="shared" si="2"/>
        <v>85</v>
      </c>
      <c r="H17" s="134">
        <v>2346</v>
      </c>
      <c r="I17" s="134">
        <v>2285</v>
      </c>
      <c r="J17" s="135">
        <f t="shared" si="1"/>
        <v>61</v>
      </c>
      <c r="K17" s="136">
        <v>2346</v>
      </c>
      <c r="L17" s="136">
        <v>2346</v>
      </c>
      <c r="M17" s="136">
        <v>2285</v>
      </c>
      <c r="N17" s="137">
        <v>2346</v>
      </c>
      <c r="O17" s="137">
        <v>2129</v>
      </c>
      <c r="P17" s="138">
        <v>2200</v>
      </c>
      <c r="Q17" s="144">
        <v>2052</v>
      </c>
      <c r="R17" s="139">
        <v>2200</v>
      </c>
      <c r="S17" s="140"/>
      <c r="T17" s="139">
        <f>Detail!I6</f>
        <v>2000</v>
      </c>
      <c r="U17" s="139">
        <f>Detail!J6</f>
        <v>1876</v>
      </c>
      <c r="V17" s="141">
        <f>Detail!K6</f>
        <v>1700</v>
      </c>
      <c r="W17" s="141">
        <f>Detail!L6</f>
        <v>1771</v>
      </c>
      <c r="X17" s="136">
        <f>Detail!M6</f>
        <v>1500</v>
      </c>
      <c r="Y17" s="136">
        <f>Detail!N6</f>
        <v>1289</v>
      </c>
      <c r="Z17" s="142">
        <f>Detail!O6</f>
        <v>1500</v>
      </c>
    </row>
    <row r="18" spans="1:26" ht="25.9" customHeight="1">
      <c r="A18" s="128" t="s">
        <v>16</v>
      </c>
      <c r="B18" s="143">
        <v>475</v>
      </c>
      <c r="C18" s="130">
        <v>27</v>
      </c>
      <c r="D18" s="133"/>
      <c r="E18" s="130">
        <v>475</v>
      </c>
      <c r="F18" s="130">
        <v>1900</v>
      </c>
      <c r="G18" s="133">
        <f t="shared" si="2"/>
        <v>-1425</v>
      </c>
      <c r="H18" s="134">
        <v>500</v>
      </c>
      <c r="I18" s="134">
        <v>2854</v>
      </c>
      <c r="J18" s="135">
        <f t="shared" si="1"/>
        <v>-2354</v>
      </c>
      <c r="K18" s="136">
        <v>2900</v>
      </c>
      <c r="L18" s="136">
        <v>500</v>
      </c>
      <c r="M18" s="136">
        <v>2854</v>
      </c>
      <c r="N18" s="137">
        <v>2900</v>
      </c>
      <c r="O18" s="137">
        <v>4957</v>
      </c>
      <c r="P18" s="138">
        <v>6000</v>
      </c>
      <c r="Q18" s="144">
        <v>5522</v>
      </c>
      <c r="R18" s="139">
        <v>6000</v>
      </c>
      <c r="S18" s="140"/>
      <c r="T18" s="139">
        <f>Detail!I7</f>
        <v>1500</v>
      </c>
      <c r="U18" s="139">
        <f>Detail!J7</f>
        <v>1050</v>
      </c>
      <c r="V18" s="141">
        <f>Detail!K7</f>
        <v>1000</v>
      </c>
      <c r="W18" s="141">
        <f>Detail!L7</f>
        <v>393</v>
      </c>
      <c r="X18" s="136">
        <f>Detail!M7</f>
        <v>500</v>
      </c>
      <c r="Y18" s="136">
        <f>Detail!N7</f>
        <v>648</v>
      </c>
      <c r="Z18" s="142">
        <f>Detail!O7</f>
        <v>8000</v>
      </c>
    </row>
    <row r="19" spans="1:26" ht="29.25" customHeight="1">
      <c r="A19" s="128" t="s">
        <v>69</v>
      </c>
      <c r="B19" s="143">
        <v>500</v>
      </c>
      <c r="C19" s="130">
        <v>560</v>
      </c>
      <c r="D19" s="133"/>
      <c r="E19" s="132">
        <v>700</v>
      </c>
      <c r="F19" s="132">
        <v>1150</v>
      </c>
      <c r="G19" s="133">
        <f t="shared" si="2"/>
        <v>-450</v>
      </c>
      <c r="H19" s="134">
        <v>700</v>
      </c>
      <c r="I19" s="134">
        <v>1050</v>
      </c>
      <c r="J19" s="135">
        <f t="shared" si="1"/>
        <v>-350</v>
      </c>
      <c r="K19" s="136">
        <v>1050</v>
      </c>
      <c r="L19" s="136">
        <v>700</v>
      </c>
      <c r="M19" s="136">
        <v>1050</v>
      </c>
      <c r="N19" s="137">
        <v>1050</v>
      </c>
      <c r="O19" s="137">
        <v>1195</v>
      </c>
      <c r="P19" s="138">
        <v>1200</v>
      </c>
      <c r="Q19" s="144">
        <v>760</v>
      </c>
      <c r="R19" s="139">
        <v>1200</v>
      </c>
      <c r="S19" s="140"/>
      <c r="T19" s="139">
        <f>Detail!I8</f>
        <v>2500</v>
      </c>
      <c r="U19" s="139">
        <f>Detail!J8</f>
        <v>3205</v>
      </c>
      <c r="V19" s="141">
        <f>Detail!K8</f>
        <v>2000</v>
      </c>
      <c r="W19" s="141">
        <f>Detail!L8</f>
        <v>2550</v>
      </c>
      <c r="X19" s="136">
        <f>Detail!M8</f>
        <v>2000</v>
      </c>
      <c r="Y19" s="136">
        <f>Detail!N8</f>
        <v>5175</v>
      </c>
      <c r="Z19" s="142">
        <f>Detail!O8</f>
        <v>2000</v>
      </c>
    </row>
    <row r="20" spans="1:26" ht="25.9" customHeight="1">
      <c r="A20" s="128" t="s">
        <v>111</v>
      </c>
      <c r="B20" s="143">
        <v>600</v>
      </c>
      <c r="C20" s="132">
        <v>0</v>
      </c>
      <c r="D20" s="133"/>
      <c r="E20" s="132">
        <v>1000</v>
      </c>
      <c r="F20" s="132">
        <v>1000</v>
      </c>
      <c r="G20" s="133">
        <f t="shared" si="2"/>
        <v>0</v>
      </c>
      <c r="H20" s="134">
        <v>1000</v>
      </c>
      <c r="I20" s="134">
        <v>1000</v>
      </c>
      <c r="J20" s="135">
        <f t="shared" si="1"/>
        <v>0</v>
      </c>
      <c r="K20" s="136">
        <v>1000</v>
      </c>
      <c r="L20" s="136">
        <v>1000</v>
      </c>
      <c r="M20" s="136">
        <v>1000</v>
      </c>
      <c r="N20" s="137">
        <v>1000</v>
      </c>
      <c r="O20" s="137">
        <v>1500</v>
      </c>
      <c r="P20" s="138">
        <v>1000</v>
      </c>
      <c r="Q20" s="144">
        <v>500</v>
      </c>
      <c r="R20" s="139">
        <v>1000</v>
      </c>
      <c r="S20" s="140"/>
      <c r="T20" s="139">
        <f>Detail!I9</f>
        <v>1000</v>
      </c>
      <c r="U20" s="139">
        <f>Detail!J9</f>
        <v>1500</v>
      </c>
      <c r="V20" s="141">
        <f>Detail!K9</f>
        <v>1000</v>
      </c>
      <c r="W20" s="141">
        <f>Detail!L9</f>
        <v>500</v>
      </c>
      <c r="X20" s="136">
        <f>Detail!M9</f>
        <v>1500</v>
      </c>
      <c r="Y20" s="136">
        <f>Detail!N9</f>
        <v>0</v>
      </c>
      <c r="Z20" s="142">
        <f>Detail!O9</f>
        <v>1500</v>
      </c>
    </row>
    <row r="21" spans="1:26" ht="25.9" customHeight="1">
      <c r="A21" s="128" t="s">
        <v>249</v>
      </c>
      <c r="B21" s="143">
        <v>0</v>
      </c>
      <c r="C21" s="132">
        <v>0</v>
      </c>
      <c r="D21" s="133"/>
      <c r="E21" s="130">
        <v>80803</v>
      </c>
      <c r="F21" s="130">
        <v>75282</v>
      </c>
      <c r="G21" s="133">
        <f t="shared" si="2"/>
        <v>5521</v>
      </c>
      <c r="H21" s="134">
        <v>75000</v>
      </c>
      <c r="I21" s="134">
        <v>86095</v>
      </c>
      <c r="J21" s="135">
        <f t="shared" si="1"/>
        <v>-11095</v>
      </c>
      <c r="K21" s="136">
        <v>87000</v>
      </c>
      <c r="L21" s="136">
        <v>75000</v>
      </c>
      <c r="M21" s="136">
        <v>86095</v>
      </c>
      <c r="N21" s="137">
        <v>87000</v>
      </c>
      <c r="O21" s="137">
        <v>88215</v>
      </c>
      <c r="P21" s="138">
        <v>64239</v>
      </c>
      <c r="Q21" s="144">
        <v>62615</v>
      </c>
      <c r="R21" s="139">
        <v>64239</v>
      </c>
      <c r="S21" s="140"/>
      <c r="T21" s="139">
        <f>Detail!I11</f>
        <v>63000</v>
      </c>
      <c r="U21" s="139">
        <f>Detail!J11</f>
        <v>61431</v>
      </c>
      <c r="V21" s="141">
        <f>Detail!K11</f>
        <v>60000</v>
      </c>
      <c r="W21" s="141">
        <f>Detail!L11</f>
        <v>63587</v>
      </c>
      <c r="X21" s="136">
        <f>Detail!M11</f>
        <v>62000</v>
      </c>
      <c r="Y21" s="136">
        <f>Detail!N11</f>
        <v>63451</v>
      </c>
      <c r="Z21" s="142">
        <f>Detail!O11</f>
        <v>62000</v>
      </c>
    </row>
    <row r="22" spans="1:26" ht="25.9" customHeight="1">
      <c r="A22" s="128" t="s">
        <v>14</v>
      </c>
      <c r="B22" s="143">
        <v>9800</v>
      </c>
      <c r="C22" s="130">
        <v>9380</v>
      </c>
      <c r="D22" s="133"/>
      <c r="E22" s="132">
        <v>9750</v>
      </c>
      <c r="F22" s="132">
        <v>9202</v>
      </c>
      <c r="G22" s="133">
        <f t="shared" si="2"/>
        <v>548</v>
      </c>
      <c r="H22" s="134">
        <v>9200</v>
      </c>
      <c r="I22" s="134">
        <v>10697</v>
      </c>
      <c r="J22" s="135">
        <f t="shared" si="1"/>
        <v>-1497</v>
      </c>
      <c r="K22" s="136">
        <v>10000</v>
      </c>
      <c r="L22" s="136">
        <v>9200</v>
      </c>
      <c r="M22" s="136">
        <v>10697</v>
      </c>
      <c r="N22" s="137">
        <v>10000</v>
      </c>
      <c r="O22" s="137">
        <v>10556</v>
      </c>
      <c r="P22" s="138">
        <v>10000</v>
      </c>
      <c r="Q22" s="144">
        <v>10256</v>
      </c>
      <c r="R22" s="139">
        <v>10000</v>
      </c>
      <c r="S22" s="140"/>
      <c r="T22" s="139">
        <f>Detail!I15</f>
        <v>10000</v>
      </c>
      <c r="U22" s="139">
        <f>Detail!J15</f>
        <v>9933</v>
      </c>
      <c r="V22" s="141">
        <f>Detail!K15</f>
        <v>9500</v>
      </c>
      <c r="W22" s="141">
        <f>Detail!L15</f>
        <v>11200</v>
      </c>
      <c r="X22" s="136">
        <f>Detail!M15</f>
        <v>10500</v>
      </c>
      <c r="Y22" s="136">
        <f>Detail!N15</f>
        <v>10950</v>
      </c>
      <c r="Z22" s="142">
        <f>Detail!O15</f>
        <v>10500</v>
      </c>
    </row>
    <row r="23" spans="1:26" ht="31.5" customHeight="1">
      <c r="A23" s="128" t="s">
        <v>67</v>
      </c>
      <c r="B23" s="143">
        <v>67500</v>
      </c>
      <c r="C23" s="130">
        <v>65414</v>
      </c>
      <c r="D23" s="133"/>
      <c r="E23" s="130">
        <v>67500</v>
      </c>
      <c r="F23" s="130">
        <v>74647</v>
      </c>
      <c r="G23" s="133">
        <f t="shared" si="2"/>
        <v>-7147</v>
      </c>
      <c r="H23" s="134">
        <v>68000</v>
      </c>
      <c r="I23" s="134">
        <v>72036</v>
      </c>
      <c r="J23" s="135">
        <f t="shared" si="1"/>
        <v>-4036</v>
      </c>
      <c r="K23" s="136">
        <v>80000</v>
      </c>
      <c r="L23" s="136">
        <v>68000</v>
      </c>
      <c r="M23" s="136">
        <v>72036</v>
      </c>
      <c r="N23" s="137">
        <v>80000</v>
      </c>
      <c r="O23" s="137">
        <v>60829</v>
      </c>
      <c r="P23" s="138">
        <v>70000</v>
      </c>
      <c r="Q23" s="144">
        <v>59464</v>
      </c>
      <c r="R23" s="139">
        <v>70000</v>
      </c>
      <c r="S23" s="139"/>
      <c r="T23" s="139">
        <f>Detail!I19</f>
        <v>98000</v>
      </c>
      <c r="U23" s="139">
        <f>Detail!J19</f>
        <v>119719</v>
      </c>
      <c r="V23" s="141">
        <f>Detail!K19</f>
        <v>196521</v>
      </c>
      <c r="W23" s="141">
        <f>Detail!L19</f>
        <v>263839</v>
      </c>
      <c r="X23" s="136">
        <f>Detail!M19</f>
        <v>280000</v>
      </c>
      <c r="Y23" s="136">
        <f>Detail!N19</f>
        <v>216673</v>
      </c>
      <c r="Z23" s="142">
        <f>Detail!O19</f>
        <v>280000</v>
      </c>
    </row>
    <row r="24" spans="1:26" ht="23.45" customHeight="1">
      <c r="A24" s="128" t="s">
        <v>68</v>
      </c>
      <c r="B24" s="143">
        <v>27928</v>
      </c>
      <c r="C24" s="130">
        <v>26383</v>
      </c>
      <c r="D24" s="133"/>
      <c r="E24" s="130">
        <v>26000</v>
      </c>
      <c r="F24" s="130">
        <v>27272</v>
      </c>
      <c r="G24" s="133">
        <f t="shared" ref="G24" si="3">SUM(E24-F24)</f>
        <v>-1272</v>
      </c>
      <c r="H24" s="134">
        <v>26000</v>
      </c>
      <c r="I24" s="134">
        <v>28649</v>
      </c>
      <c r="J24" s="135">
        <f t="shared" ref="J24" si="4">SUM(H24-I24)</f>
        <v>-2649</v>
      </c>
      <c r="K24" s="136">
        <v>26000</v>
      </c>
      <c r="L24" s="136">
        <v>26000</v>
      </c>
      <c r="M24" s="136">
        <v>28649</v>
      </c>
      <c r="N24" s="137">
        <v>26000</v>
      </c>
      <c r="O24" s="137">
        <v>27532</v>
      </c>
      <c r="P24" s="138">
        <v>27000</v>
      </c>
      <c r="Q24" s="144">
        <v>29068</v>
      </c>
      <c r="R24" s="139">
        <v>27000</v>
      </c>
      <c r="S24" s="140"/>
      <c r="T24" s="139">
        <f>Detail!I20</f>
        <v>25000</v>
      </c>
      <c r="U24" s="139">
        <f>Detail!J20</f>
        <v>35649</v>
      </c>
      <c r="V24" s="141">
        <f>Detail!K20</f>
        <v>25500</v>
      </c>
      <c r="W24" s="141">
        <f>Detail!L20</f>
        <v>38874</v>
      </c>
      <c r="X24" s="136">
        <f>Detail!M20</f>
        <v>30000</v>
      </c>
      <c r="Y24" s="136">
        <f>Detail!N20</f>
        <v>29522</v>
      </c>
      <c r="Z24" s="142">
        <f>Detail!O20</f>
        <v>32000</v>
      </c>
    </row>
    <row r="25" spans="1:26" ht="23.45" customHeight="1">
      <c r="A25" s="128" t="s">
        <v>71</v>
      </c>
      <c r="B25" s="143"/>
      <c r="C25" s="130"/>
      <c r="D25" s="133"/>
      <c r="E25" s="130"/>
      <c r="F25" s="130"/>
      <c r="G25" s="133"/>
      <c r="H25" s="134"/>
      <c r="I25" s="134"/>
      <c r="J25" s="135"/>
      <c r="K25" s="136"/>
      <c r="L25" s="136">
        <v>0</v>
      </c>
      <c r="M25" s="136">
        <v>0</v>
      </c>
      <c r="N25" s="137">
        <v>0</v>
      </c>
      <c r="O25" s="137">
        <v>0</v>
      </c>
      <c r="P25" s="138">
        <v>2000</v>
      </c>
      <c r="Q25" s="138"/>
      <c r="R25" s="139">
        <v>2000</v>
      </c>
      <c r="S25" s="140"/>
      <c r="T25" s="139">
        <f>Detail!I21</f>
        <v>2000</v>
      </c>
      <c r="U25" s="139">
        <f>Detail!J21</f>
        <v>0</v>
      </c>
      <c r="V25" s="141">
        <f>Detail!K21</f>
        <v>2000</v>
      </c>
      <c r="W25" s="141">
        <f>Detail!L21</f>
        <v>0</v>
      </c>
      <c r="X25" s="136">
        <f>Detail!M21</f>
        <v>5000</v>
      </c>
      <c r="Y25" s="136">
        <f>Detail!N21</f>
        <v>0</v>
      </c>
      <c r="Z25" s="142">
        <f>Detail!O21</f>
        <v>2500</v>
      </c>
    </row>
    <row r="26" spans="1:26" ht="23.45" customHeight="1">
      <c r="A26" s="128" t="s">
        <v>47</v>
      </c>
      <c r="B26" s="129">
        <v>204</v>
      </c>
      <c r="C26" s="130">
        <v>39</v>
      </c>
      <c r="D26" s="131"/>
      <c r="E26" s="132">
        <v>65</v>
      </c>
      <c r="F26" s="132">
        <v>71</v>
      </c>
      <c r="G26" s="133">
        <f>SUM(E26-F26)</f>
        <v>-6</v>
      </c>
      <c r="H26" s="134">
        <v>50</v>
      </c>
      <c r="I26" s="134">
        <v>81</v>
      </c>
      <c r="J26" s="135">
        <f>SUM(H26-I26)</f>
        <v>-31</v>
      </c>
      <c r="K26" s="136">
        <v>56</v>
      </c>
      <c r="L26" s="136">
        <v>50</v>
      </c>
      <c r="M26" s="136">
        <v>81</v>
      </c>
      <c r="N26" s="137">
        <v>56</v>
      </c>
      <c r="O26" s="137">
        <v>18</v>
      </c>
      <c r="P26" s="138">
        <v>50</v>
      </c>
      <c r="Q26" s="138"/>
      <c r="R26" s="139">
        <v>50</v>
      </c>
      <c r="S26" s="140"/>
      <c r="T26" s="145">
        <v>0</v>
      </c>
      <c r="U26" s="139">
        <f>Detail!J24</f>
        <v>381</v>
      </c>
      <c r="V26" s="141">
        <f>Detail!K24</f>
        <v>250</v>
      </c>
      <c r="W26" s="141">
        <f>Detail!L24</f>
        <v>0</v>
      </c>
      <c r="X26" s="136">
        <v>0</v>
      </c>
      <c r="Y26" s="136">
        <f>Detail!N24</f>
        <v>5</v>
      </c>
      <c r="Z26" s="142">
        <f>Detail!O24</f>
        <v>0</v>
      </c>
    </row>
    <row r="27" spans="1:26" ht="23.45" customHeight="1">
      <c r="A27" s="128" t="s">
        <v>77</v>
      </c>
      <c r="B27" s="143"/>
      <c r="C27" s="130"/>
      <c r="D27" s="133"/>
      <c r="E27" s="130"/>
      <c r="F27" s="130"/>
      <c r="G27" s="133"/>
      <c r="H27" s="134"/>
      <c r="I27" s="134"/>
      <c r="J27" s="135"/>
      <c r="K27" s="136"/>
      <c r="L27" s="136"/>
      <c r="M27" s="136"/>
      <c r="N27" s="137"/>
      <c r="O27" s="137"/>
      <c r="P27" s="138"/>
      <c r="Q27" s="138"/>
      <c r="R27" s="139"/>
      <c r="S27" s="140"/>
      <c r="T27" s="139">
        <f>Detail!I23</f>
        <v>0</v>
      </c>
      <c r="U27" s="139">
        <f>Detail!J23</f>
        <v>0</v>
      </c>
      <c r="V27" s="141">
        <f>Detail!K23</f>
        <v>5000</v>
      </c>
      <c r="W27" s="141">
        <f>Detail!L23</f>
        <v>0</v>
      </c>
      <c r="X27" s="136">
        <f>Detail!M23</f>
        <v>5000</v>
      </c>
      <c r="Y27" s="136">
        <f>Detail!N23</f>
        <v>0</v>
      </c>
      <c r="Z27" s="142">
        <f>Detail!O23</f>
        <v>0</v>
      </c>
    </row>
    <row r="28" spans="1:26">
      <c r="A28" s="128" t="s">
        <v>228</v>
      </c>
      <c r="B28" s="129"/>
      <c r="C28" s="130"/>
      <c r="D28" s="129"/>
      <c r="E28" s="132"/>
      <c r="F28" s="132"/>
      <c r="G28" s="143"/>
      <c r="H28" s="134"/>
      <c r="I28" s="134"/>
      <c r="J28" s="135"/>
      <c r="K28" s="146"/>
      <c r="L28" s="146"/>
      <c r="M28" s="146"/>
      <c r="N28" s="146"/>
      <c r="O28" s="146"/>
      <c r="P28" s="138"/>
      <c r="Q28" s="138"/>
      <c r="R28" s="146"/>
      <c r="S28" s="147"/>
      <c r="T28" s="139">
        <f>Detail!I29</f>
        <v>0</v>
      </c>
      <c r="U28" s="139">
        <f>Detail!J29</f>
        <v>4800</v>
      </c>
      <c r="V28" s="141">
        <f>Detail!K29</f>
        <v>0</v>
      </c>
      <c r="W28" s="141">
        <f>Detail!L29</f>
        <v>0</v>
      </c>
      <c r="X28" s="136">
        <f>Detail!M29</f>
        <v>0</v>
      </c>
      <c r="Y28" s="136">
        <f>Detail!N29</f>
        <v>0</v>
      </c>
      <c r="Z28" s="142">
        <f>Detail!O29</f>
        <v>0</v>
      </c>
    </row>
    <row r="29" spans="1:26" ht="27.75" customHeight="1">
      <c r="A29" s="128" t="s">
        <v>72</v>
      </c>
      <c r="B29" s="148"/>
      <c r="C29" s="149"/>
      <c r="D29" s="148"/>
      <c r="E29" s="150"/>
      <c r="F29" s="150"/>
      <c r="G29" s="151"/>
      <c r="H29" s="152"/>
      <c r="I29" s="152"/>
      <c r="J29" s="153"/>
      <c r="K29" s="154"/>
      <c r="L29" s="154"/>
      <c r="M29" s="154"/>
      <c r="N29" s="154"/>
      <c r="O29" s="154"/>
      <c r="P29" s="138"/>
      <c r="Q29" s="138"/>
      <c r="R29" s="154"/>
      <c r="S29" s="155"/>
      <c r="T29" s="145"/>
      <c r="U29" s="145"/>
      <c r="V29" s="156">
        <v>25000</v>
      </c>
      <c r="W29" s="156"/>
      <c r="X29" s="157"/>
      <c r="Y29" s="157"/>
      <c r="Z29" s="389"/>
    </row>
    <row r="30" spans="1:26" ht="27.75" customHeight="1">
      <c r="A30" s="128" t="s">
        <v>250</v>
      </c>
      <c r="B30" s="148"/>
      <c r="C30" s="149"/>
      <c r="D30" s="148"/>
      <c r="E30" s="150"/>
      <c r="F30" s="150"/>
      <c r="G30" s="151"/>
      <c r="H30" s="152"/>
      <c r="I30" s="152"/>
      <c r="J30" s="153"/>
      <c r="K30" s="154"/>
      <c r="L30" s="154"/>
      <c r="M30" s="154"/>
      <c r="N30" s="154"/>
      <c r="O30" s="154"/>
      <c r="P30" s="138"/>
      <c r="Q30" s="138"/>
      <c r="R30" s="154"/>
      <c r="S30" s="155"/>
      <c r="T30" s="145"/>
      <c r="U30" s="145"/>
      <c r="V30" s="156" t="s">
        <v>17</v>
      </c>
      <c r="W30" s="156"/>
      <c r="X30" s="157"/>
      <c r="Y30" s="157"/>
      <c r="Z30" s="142">
        <f>Detail!O28</f>
        <v>0</v>
      </c>
    </row>
    <row r="31" spans="1:26" ht="24" thickBot="1">
      <c r="P31" s="6"/>
      <c r="Q31" s="6"/>
      <c r="R31" s="6"/>
      <c r="S31" s="6"/>
      <c r="T31" s="6"/>
      <c r="U31" s="6"/>
      <c r="Z31" s="100"/>
    </row>
    <row r="32" spans="1:26" ht="30" customHeight="1">
      <c r="A32" s="158" t="s">
        <v>19</v>
      </c>
      <c r="B32" s="159">
        <f>SUM(B33:B42)</f>
        <v>76687</v>
      </c>
      <c r="C32" s="160">
        <f>SUM(C33:C42)</f>
        <v>73906</v>
      </c>
      <c r="D32" s="161"/>
      <c r="E32" s="162">
        <f t="shared" ref="E32:R32" si="5">SUM(E33:E42)</f>
        <v>96689</v>
      </c>
      <c r="F32" s="163">
        <f t="shared" si="5"/>
        <v>88969.790000000008</v>
      </c>
      <c r="G32" s="163">
        <f t="shared" si="5"/>
        <v>8309.5299999999988</v>
      </c>
      <c r="H32" s="163">
        <f t="shared" si="5"/>
        <v>129655</v>
      </c>
      <c r="I32" s="163">
        <f t="shared" si="5"/>
        <v>142377</v>
      </c>
      <c r="J32" s="164">
        <f t="shared" si="5"/>
        <v>-12722</v>
      </c>
      <c r="K32" s="162">
        <f t="shared" si="5"/>
        <v>156299</v>
      </c>
      <c r="L32" s="165">
        <f t="shared" si="5"/>
        <v>129655</v>
      </c>
      <c r="M32" s="165">
        <f t="shared" si="5"/>
        <v>142377</v>
      </c>
      <c r="N32" s="165">
        <f t="shared" si="5"/>
        <v>156299</v>
      </c>
      <c r="O32" s="165">
        <f t="shared" si="5"/>
        <v>137441</v>
      </c>
      <c r="P32" s="165">
        <f t="shared" si="5"/>
        <v>151957</v>
      </c>
      <c r="Q32" s="165">
        <f>SUM(Q33:Q43)</f>
        <v>135686</v>
      </c>
      <c r="R32" s="165">
        <f t="shared" si="5"/>
        <v>154457</v>
      </c>
      <c r="S32" s="165">
        <f>SUM(S33:S46)</f>
        <v>42088</v>
      </c>
      <c r="T32" s="165">
        <f>SUM(T33:T46)</f>
        <v>246952</v>
      </c>
      <c r="U32" s="165">
        <f t="shared" ref="U32:Z32" si="6">SUM(U33:U47)</f>
        <v>177434.5</v>
      </c>
      <c r="V32" s="165">
        <f t="shared" si="6"/>
        <v>274288</v>
      </c>
      <c r="W32" s="166">
        <f t="shared" si="6"/>
        <v>228916</v>
      </c>
      <c r="X32" s="166">
        <f t="shared" si="6"/>
        <v>292920</v>
      </c>
      <c r="Y32" s="166">
        <f t="shared" si="6"/>
        <v>226479</v>
      </c>
      <c r="Z32" s="166">
        <f t="shared" si="6"/>
        <v>322800</v>
      </c>
    </row>
    <row r="33" spans="1:26">
      <c r="A33" s="167" t="s">
        <v>20</v>
      </c>
      <c r="B33" s="168">
        <v>41447</v>
      </c>
      <c r="C33" s="169">
        <v>41392</v>
      </c>
      <c r="D33" s="170"/>
      <c r="E33" s="171">
        <v>45699</v>
      </c>
      <c r="F33" s="168">
        <v>49893</v>
      </c>
      <c r="G33" s="172">
        <f t="shared" ref="G33:G42" si="7">SUM(E33-F33)</f>
        <v>-4194</v>
      </c>
      <c r="H33" s="173">
        <v>78144</v>
      </c>
      <c r="I33" s="173">
        <v>60126</v>
      </c>
      <c r="J33" s="174">
        <f t="shared" ref="J33:J42" si="8">SUM(H33-I33)</f>
        <v>18018</v>
      </c>
      <c r="K33" s="175">
        <v>64725</v>
      </c>
      <c r="L33" s="175">
        <v>78144</v>
      </c>
      <c r="M33" s="175">
        <v>60126</v>
      </c>
      <c r="N33" s="176">
        <v>64725</v>
      </c>
      <c r="O33" s="177">
        <v>61471</v>
      </c>
      <c r="P33" s="178">
        <v>64478</v>
      </c>
      <c r="Q33" s="178">
        <v>63019</v>
      </c>
      <c r="R33" s="179">
        <v>64478</v>
      </c>
      <c r="S33" s="179">
        <v>14170</v>
      </c>
      <c r="T33" s="180">
        <f>Detail!I40</f>
        <v>65000</v>
      </c>
      <c r="U33" s="180">
        <f>Detail!J40</f>
        <v>53005</v>
      </c>
      <c r="V33" s="181">
        <f>Detail!K40</f>
        <v>65000</v>
      </c>
      <c r="W33" s="181">
        <f>Detail!L40</f>
        <v>55684</v>
      </c>
      <c r="X33" s="182">
        <f>Detail!M40</f>
        <v>75000</v>
      </c>
      <c r="Y33" s="175">
        <f>Detail!N40</f>
        <v>51055</v>
      </c>
      <c r="Z33" s="183">
        <f>Detail!O40</f>
        <v>81700</v>
      </c>
    </row>
    <row r="34" spans="1:26">
      <c r="A34" s="184" t="s">
        <v>21</v>
      </c>
      <c r="B34" s="185">
        <v>300</v>
      </c>
      <c r="C34" s="186">
        <v>1955</v>
      </c>
      <c r="D34" s="187"/>
      <c r="E34" s="188">
        <v>11650</v>
      </c>
      <c r="F34" s="189">
        <v>10806</v>
      </c>
      <c r="G34" s="133">
        <f t="shared" si="7"/>
        <v>844</v>
      </c>
      <c r="H34" s="190">
        <v>11650</v>
      </c>
      <c r="I34" s="190">
        <v>9200</v>
      </c>
      <c r="J34" s="191">
        <f t="shared" si="8"/>
        <v>2450</v>
      </c>
      <c r="K34" s="192">
        <v>12000</v>
      </c>
      <c r="L34" s="192">
        <v>11650</v>
      </c>
      <c r="M34" s="192">
        <v>9200</v>
      </c>
      <c r="N34" s="193">
        <v>12000</v>
      </c>
      <c r="O34" s="137">
        <v>12000</v>
      </c>
      <c r="P34" s="138">
        <v>12000</v>
      </c>
      <c r="Q34" s="138">
        <v>15000</v>
      </c>
      <c r="R34" s="139">
        <v>15000</v>
      </c>
      <c r="S34" s="139">
        <v>5000</v>
      </c>
      <c r="T34" s="139">
        <f>Detail!I48</f>
        <v>25000</v>
      </c>
      <c r="U34" s="139">
        <f>Detail!J48</f>
        <v>32843.5</v>
      </c>
      <c r="V34" s="141">
        <f>Detail!K48</f>
        <v>60000</v>
      </c>
      <c r="W34" s="141">
        <f>Detail!L48</f>
        <v>55996</v>
      </c>
      <c r="X34" s="136">
        <f>Detail!M48</f>
        <v>45600</v>
      </c>
      <c r="Y34" s="192">
        <f>Detail!N48</f>
        <v>68202</v>
      </c>
      <c r="Z34" s="142">
        <f>Detail!O48</f>
        <v>59000</v>
      </c>
    </row>
    <row r="35" spans="1:26">
      <c r="A35" s="194" t="s">
        <v>252</v>
      </c>
      <c r="B35" s="143">
        <v>4500</v>
      </c>
      <c r="C35" s="195">
        <v>4047</v>
      </c>
      <c r="D35" s="187"/>
      <c r="E35" s="196">
        <v>4600</v>
      </c>
      <c r="F35" s="132">
        <v>3167</v>
      </c>
      <c r="G35" s="133">
        <f t="shared" si="7"/>
        <v>1433</v>
      </c>
      <c r="H35" s="190">
        <v>3861</v>
      </c>
      <c r="I35" s="190">
        <v>3696</v>
      </c>
      <c r="J35" s="191">
        <f t="shared" si="8"/>
        <v>165</v>
      </c>
      <c r="K35" s="192">
        <v>3863</v>
      </c>
      <c r="L35" s="192">
        <v>3861</v>
      </c>
      <c r="M35" s="192">
        <v>3696</v>
      </c>
      <c r="N35" s="193">
        <v>3863</v>
      </c>
      <c r="O35" s="137">
        <v>3863</v>
      </c>
      <c r="P35" s="138">
        <v>4189</v>
      </c>
      <c r="Q35" s="138">
        <v>4189</v>
      </c>
      <c r="R35" s="139">
        <v>4189</v>
      </c>
      <c r="S35" s="139">
        <v>4884</v>
      </c>
      <c r="T35" s="139">
        <f>Detail!I55</f>
        <v>4500</v>
      </c>
      <c r="U35" s="139">
        <f>Detail!J55</f>
        <v>4884</v>
      </c>
      <c r="V35" s="141">
        <f>Detail!K55</f>
        <v>7028</v>
      </c>
      <c r="W35" s="141">
        <f>Detail!L55</f>
        <v>8628</v>
      </c>
      <c r="X35" s="136">
        <f>Detail!M55</f>
        <v>10600</v>
      </c>
      <c r="Y35" s="192">
        <f>Detail!N55</f>
        <v>13966</v>
      </c>
      <c r="Z35" s="142">
        <f>Detail!O55</f>
        <v>14000</v>
      </c>
    </row>
    <row r="36" spans="1:26">
      <c r="A36" s="184" t="s">
        <v>22</v>
      </c>
      <c r="B36" s="185"/>
      <c r="C36" s="186"/>
      <c r="D36" s="187"/>
      <c r="E36" s="188">
        <v>1800</v>
      </c>
      <c r="F36" s="189">
        <v>-3225</v>
      </c>
      <c r="G36" s="133">
        <f t="shared" si="7"/>
        <v>5025</v>
      </c>
      <c r="H36" s="197">
        <v>1500</v>
      </c>
      <c r="I36" s="197">
        <v>20000</v>
      </c>
      <c r="J36" s="191">
        <f t="shared" si="8"/>
        <v>-18500</v>
      </c>
      <c r="K36" s="192">
        <f>(15500-1500+1500)</f>
        <v>15500</v>
      </c>
      <c r="L36" s="192">
        <v>1500</v>
      </c>
      <c r="M36" s="192">
        <v>20000</v>
      </c>
      <c r="N36" s="193">
        <v>15500</v>
      </c>
      <c r="O36" s="137">
        <v>12120</v>
      </c>
      <c r="P36" s="138">
        <v>10500</v>
      </c>
      <c r="Q36" s="138">
        <v>10000</v>
      </c>
      <c r="R36" s="139">
        <v>10500</v>
      </c>
      <c r="S36" s="139">
        <v>7517</v>
      </c>
      <c r="T36" s="139">
        <f>Detail!I60</f>
        <v>11000</v>
      </c>
      <c r="U36" s="139">
        <f>Detail!J60</f>
        <v>0</v>
      </c>
      <c r="V36" s="141">
        <f>Detail!K60</f>
        <v>15500</v>
      </c>
      <c r="W36" s="141">
        <f>Detail!L60</f>
        <v>15044</v>
      </c>
      <c r="X36" s="136">
        <f>Detail!M60</f>
        <v>30500</v>
      </c>
      <c r="Y36" s="192">
        <f>Detail!N60</f>
        <v>0</v>
      </c>
      <c r="Z36" s="142">
        <f>Detail!O60</f>
        <v>30500</v>
      </c>
    </row>
    <row r="37" spans="1:26">
      <c r="A37" s="194" t="s">
        <v>23</v>
      </c>
      <c r="B37" s="132">
        <v>8000</v>
      </c>
      <c r="C37" s="198">
        <v>7511</v>
      </c>
      <c r="D37" s="170"/>
      <c r="E37" s="196">
        <v>8000</v>
      </c>
      <c r="F37" s="132">
        <v>4804.0600000000004</v>
      </c>
      <c r="G37" s="133">
        <f t="shared" si="7"/>
        <v>3195.9399999999996</v>
      </c>
      <c r="H37" s="190">
        <v>6000</v>
      </c>
      <c r="I37" s="190">
        <v>8305</v>
      </c>
      <c r="J37" s="191">
        <f t="shared" si="8"/>
        <v>-2305</v>
      </c>
      <c r="K37" s="192">
        <f>(15255-2220)</f>
        <v>13035</v>
      </c>
      <c r="L37" s="192">
        <v>6000</v>
      </c>
      <c r="M37" s="192">
        <v>8305</v>
      </c>
      <c r="N37" s="193">
        <v>13035</v>
      </c>
      <c r="O37" s="137">
        <v>12704</v>
      </c>
      <c r="P37" s="138">
        <v>13440</v>
      </c>
      <c r="Q37" s="138">
        <v>10417</v>
      </c>
      <c r="R37" s="139">
        <v>12940</v>
      </c>
      <c r="S37" s="140"/>
      <c r="T37" s="139">
        <f>Detail!I74</f>
        <v>15500</v>
      </c>
      <c r="U37" s="139">
        <f>Detail!J74</f>
        <v>21107</v>
      </c>
      <c r="V37" s="141">
        <f>Detail!K74</f>
        <v>20000</v>
      </c>
      <c r="W37" s="141" t="s">
        <v>17</v>
      </c>
      <c r="X37" s="136">
        <f>Detail!M74</f>
        <v>23830</v>
      </c>
      <c r="Y37" s="192">
        <f>Detail!N74</f>
        <v>19985</v>
      </c>
      <c r="Z37" s="142">
        <f>Detail!O74</f>
        <v>32250</v>
      </c>
    </row>
    <row r="38" spans="1:26">
      <c r="A38" s="184" t="s">
        <v>24</v>
      </c>
      <c r="B38" s="185"/>
      <c r="C38" s="186"/>
      <c r="D38" s="187"/>
      <c r="E38" s="188"/>
      <c r="F38" s="189">
        <v>77</v>
      </c>
      <c r="G38" s="133">
        <f>SUM(E38-F38)</f>
        <v>-77</v>
      </c>
      <c r="H38" s="197">
        <v>7500</v>
      </c>
      <c r="I38" s="197">
        <f>9678+2148</f>
        <v>11826</v>
      </c>
      <c r="J38" s="191">
        <f t="shared" si="8"/>
        <v>-4326</v>
      </c>
      <c r="K38" s="192">
        <f>(12750-3000+3000)</f>
        <v>12750</v>
      </c>
      <c r="L38" s="192">
        <v>7500</v>
      </c>
      <c r="M38" s="192">
        <v>11826</v>
      </c>
      <c r="N38" s="193">
        <v>12750</v>
      </c>
      <c r="O38" s="137">
        <v>11379</v>
      </c>
      <c r="P38" s="138">
        <v>13400</v>
      </c>
      <c r="Q38" s="138">
        <v>8745</v>
      </c>
      <c r="R38" s="139">
        <v>13400</v>
      </c>
      <c r="S38" s="140">
        <v>2602</v>
      </c>
      <c r="T38" s="139">
        <f>Detail!I97</f>
        <v>11000</v>
      </c>
      <c r="U38" s="139">
        <f>Detail!J97</f>
        <v>10278</v>
      </c>
      <c r="V38" s="141">
        <f>Detail!K97</f>
        <v>17000</v>
      </c>
      <c r="W38" s="141">
        <f>Detail!L97</f>
        <v>7743</v>
      </c>
      <c r="X38" s="136">
        <f>Detail!M97</f>
        <v>16000</v>
      </c>
      <c r="Y38" s="192">
        <f>Detail!N97</f>
        <v>7390</v>
      </c>
      <c r="Z38" s="142">
        <f>Detail!O97</f>
        <v>12500</v>
      </c>
    </row>
    <row r="39" spans="1:26">
      <c r="A39" s="184" t="s">
        <v>25</v>
      </c>
      <c r="B39" s="185"/>
      <c r="C39" s="186"/>
      <c r="D39" s="199"/>
      <c r="E39" s="200">
        <v>2500</v>
      </c>
      <c r="F39" s="185">
        <v>1642.41</v>
      </c>
      <c r="G39" s="133">
        <f>SUM(E39-F39)</f>
        <v>857.58999999999992</v>
      </c>
      <c r="H39" s="197">
        <v>3000</v>
      </c>
      <c r="I39" s="197">
        <v>0</v>
      </c>
      <c r="J39" s="191">
        <f>SUM(H39-I39)</f>
        <v>3000</v>
      </c>
      <c r="K39" s="192">
        <v>3540</v>
      </c>
      <c r="L39" s="192">
        <v>3000</v>
      </c>
      <c r="M39" s="192">
        <v>0</v>
      </c>
      <c r="N39" s="193">
        <v>3540</v>
      </c>
      <c r="O39" s="137">
        <v>1388</v>
      </c>
      <c r="P39" s="138">
        <v>3000</v>
      </c>
      <c r="Q39" s="138">
        <v>866</v>
      </c>
      <c r="R39" s="139">
        <v>3000</v>
      </c>
      <c r="S39" s="140">
        <v>981</v>
      </c>
      <c r="T39" s="139">
        <f>Detail!I108</f>
        <v>2000</v>
      </c>
      <c r="U39" s="139">
        <f>Detail!J108</f>
        <v>3904</v>
      </c>
      <c r="V39" s="141">
        <f>Detail!K108</f>
        <v>5000</v>
      </c>
      <c r="W39" s="141">
        <f>Detail!L108</f>
        <v>5116</v>
      </c>
      <c r="X39" s="136">
        <f>Detail!M108</f>
        <v>5200</v>
      </c>
      <c r="Y39" s="192">
        <f>Detail!N108</f>
        <v>4031</v>
      </c>
      <c r="Z39" s="142">
        <f>Detail!O108</f>
        <v>6600</v>
      </c>
    </row>
    <row r="40" spans="1:26">
      <c r="A40" s="184" t="s">
        <v>26</v>
      </c>
      <c r="B40" s="185"/>
      <c r="C40" s="186"/>
      <c r="D40" s="199"/>
      <c r="E40" s="200"/>
      <c r="F40" s="185">
        <v>590.32000000000005</v>
      </c>
      <c r="G40" s="201"/>
      <c r="H40" s="197"/>
      <c r="I40" s="197">
        <v>5416</v>
      </c>
      <c r="J40" s="191">
        <f>SUM(H40-I40)</f>
        <v>-5416</v>
      </c>
      <c r="K40" s="192">
        <v>1540</v>
      </c>
      <c r="L40" s="192">
        <v>0</v>
      </c>
      <c r="M40" s="192">
        <v>5416</v>
      </c>
      <c r="N40" s="193">
        <v>1540</v>
      </c>
      <c r="O40" s="137">
        <v>468</v>
      </c>
      <c r="P40" s="138">
        <v>1850</v>
      </c>
      <c r="Q40" s="138">
        <v>508</v>
      </c>
      <c r="R40" s="139">
        <v>1850</v>
      </c>
      <c r="S40" s="140">
        <v>283</v>
      </c>
      <c r="T40" s="139">
        <f>Detail!I114</f>
        <v>1850</v>
      </c>
      <c r="U40" s="139">
        <f>Detail!J114</f>
        <v>1389</v>
      </c>
      <c r="V40" s="141">
        <f>Detail!K114</f>
        <v>33000</v>
      </c>
      <c r="W40" s="141">
        <f>Detail!L114</f>
        <v>10356</v>
      </c>
      <c r="X40" s="136">
        <f>Detail!M114</f>
        <v>22300</v>
      </c>
      <c r="Y40" s="192">
        <f>Detail!N114</f>
        <v>21706</v>
      </c>
      <c r="Z40" s="142">
        <f>Detail!O114</f>
        <v>8500</v>
      </c>
    </row>
    <row r="41" spans="1:26">
      <c r="A41" s="194" t="s">
        <v>43</v>
      </c>
      <c r="B41" s="132">
        <v>11940</v>
      </c>
      <c r="C41" s="198">
        <v>9767</v>
      </c>
      <c r="D41" s="170"/>
      <c r="E41" s="196">
        <v>11940</v>
      </c>
      <c r="F41" s="132">
        <v>12803</v>
      </c>
      <c r="G41" s="133">
        <f t="shared" si="7"/>
        <v>-863</v>
      </c>
      <c r="H41" s="190">
        <v>12100</v>
      </c>
      <c r="I41" s="190">
        <v>13835</v>
      </c>
      <c r="J41" s="191">
        <f t="shared" si="8"/>
        <v>-1735</v>
      </c>
      <c r="K41" s="192">
        <v>14396</v>
      </c>
      <c r="L41" s="192">
        <v>12100</v>
      </c>
      <c r="M41" s="192">
        <v>13835</v>
      </c>
      <c r="N41" s="193">
        <v>14396</v>
      </c>
      <c r="O41" s="137">
        <v>13523</v>
      </c>
      <c r="P41" s="138">
        <v>13600</v>
      </c>
      <c r="Q41" s="138">
        <v>12448</v>
      </c>
      <c r="R41" s="139">
        <v>13600</v>
      </c>
      <c r="S41" s="140">
        <v>3169</v>
      </c>
      <c r="T41" s="139">
        <f>Detail!I122</f>
        <v>15000</v>
      </c>
      <c r="U41" s="139">
        <f>Detail!J122</f>
        <v>15282</v>
      </c>
      <c r="V41" s="141">
        <f>Detail!K122</f>
        <v>15000</v>
      </c>
      <c r="W41" s="141">
        <f>Detail!L122</f>
        <v>13521</v>
      </c>
      <c r="X41" s="136">
        <f>Detail!M122</f>
        <v>15900</v>
      </c>
      <c r="Y41" s="192">
        <f>Detail!N122</f>
        <v>12073</v>
      </c>
      <c r="Z41" s="142">
        <f>Detail!O122</f>
        <v>19250</v>
      </c>
    </row>
    <row r="42" spans="1:26">
      <c r="A42" s="194" t="s">
        <v>27</v>
      </c>
      <c r="B42" s="132">
        <v>10500</v>
      </c>
      <c r="C42" s="198">
        <v>9234</v>
      </c>
      <c r="D42" s="170"/>
      <c r="E42" s="196">
        <v>10500</v>
      </c>
      <c r="F42" s="132">
        <v>8412</v>
      </c>
      <c r="G42" s="133">
        <f t="shared" si="7"/>
        <v>2088</v>
      </c>
      <c r="H42" s="190">
        <v>5900</v>
      </c>
      <c r="I42" s="190">
        <v>9973</v>
      </c>
      <c r="J42" s="191">
        <f t="shared" si="8"/>
        <v>-4073</v>
      </c>
      <c r="K42" s="192">
        <v>14950</v>
      </c>
      <c r="L42" s="192">
        <v>5900</v>
      </c>
      <c r="M42" s="192">
        <v>9973</v>
      </c>
      <c r="N42" s="193">
        <v>14950</v>
      </c>
      <c r="O42" s="137">
        <v>8525</v>
      </c>
      <c r="P42" s="138">
        <v>15500</v>
      </c>
      <c r="Q42" s="138">
        <v>9768</v>
      </c>
      <c r="R42" s="139">
        <v>15500</v>
      </c>
      <c r="S42" s="140">
        <v>2619</v>
      </c>
      <c r="T42" s="139">
        <f>Detail!I134</f>
        <v>15500</v>
      </c>
      <c r="U42" s="139">
        <f>Detail!J134</f>
        <v>7120</v>
      </c>
      <c r="V42" s="141">
        <f>Detail!K134</f>
        <v>15000</v>
      </c>
      <c r="W42" s="141">
        <f>Detail!L134</f>
        <v>8422</v>
      </c>
      <c r="X42" s="136">
        <f>Detail!M134</f>
        <v>15500</v>
      </c>
      <c r="Y42" s="192">
        <f>Detail!N134</f>
        <v>13936</v>
      </c>
      <c r="Z42" s="142">
        <f>Detail!O134</f>
        <v>36500</v>
      </c>
    </row>
    <row r="43" spans="1:26">
      <c r="A43" s="202" t="s">
        <v>65</v>
      </c>
      <c r="B43" s="203"/>
      <c r="C43" s="203"/>
      <c r="D43" s="203"/>
      <c r="E43" s="203"/>
      <c r="F43" s="203"/>
      <c r="G43" s="204"/>
      <c r="H43" s="205"/>
      <c r="I43" s="205"/>
      <c r="J43" s="206"/>
      <c r="K43" s="207"/>
      <c r="L43" s="208">
        <v>500</v>
      </c>
      <c r="M43" s="208">
        <v>2305</v>
      </c>
      <c r="N43" s="208">
        <v>1000</v>
      </c>
      <c r="O43" s="137">
        <v>256</v>
      </c>
      <c r="P43" s="137">
        <v>750</v>
      </c>
      <c r="Q43" s="137">
        <v>726</v>
      </c>
      <c r="R43" s="137">
        <v>750</v>
      </c>
      <c r="S43" s="209">
        <v>73</v>
      </c>
      <c r="T43" s="137">
        <f>Detail!I139</f>
        <v>2000</v>
      </c>
      <c r="U43" s="137">
        <f>Detail!J139</f>
        <v>2056</v>
      </c>
      <c r="V43" s="137">
        <f>Detail!K139</f>
        <v>1000</v>
      </c>
      <c r="W43" s="137">
        <f>Detail!L139</f>
        <v>200</v>
      </c>
      <c r="X43" s="137">
        <f>Detail!M139</f>
        <v>500</v>
      </c>
      <c r="Y43" s="193">
        <f>Detail!N139</f>
        <v>52</v>
      </c>
      <c r="Z43" s="137">
        <f>Detail!O139</f>
        <v>1000</v>
      </c>
    </row>
    <row r="44" spans="1:26">
      <c r="A44" s="210" t="s">
        <v>60</v>
      </c>
      <c r="B44" s="211"/>
      <c r="C44" s="212"/>
      <c r="D44" s="211"/>
      <c r="E44" s="203"/>
      <c r="F44" s="203"/>
      <c r="G44" s="204"/>
      <c r="H44" s="205"/>
      <c r="I44" s="205"/>
      <c r="J44" s="213"/>
      <c r="K44" s="207"/>
      <c r="L44" s="137"/>
      <c r="M44" s="137"/>
      <c r="N44" s="137"/>
      <c r="O44" s="137"/>
      <c r="P44" s="137"/>
      <c r="Q44" s="137"/>
      <c r="R44" s="137"/>
      <c r="S44" s="209">
        <v>790</v>
      </c>
      <c r="T44" s="137">
        <f>Detail!I141</f>
        <v>70490</v>
      </c>
      <c r="U44" s="137">
        <f>Detail!J141</f>
        <v>25566</v>
      </c>
      <c r="V44" s="137">
        <f>Detail!K141</f>
        <v>0</v>
      </c>
      <c r="W44" s="137">
        <f>Detail!L141</f>
        <v>31342</v>
      </c>
      <c r="X44" s="137">
        <f>Detail!M141</f>
        <v>11890</v>
      </c>
      <c r="Y44" s="193">
        <f>Detail!N141</f>
        <v>0</v>
      </c>
      <c r="Z44" s="137">
        <f>Detail!O141</f>
        <v>0</v>
      </c>
    </row>
    <row r="45" spans="1:26">
      <c r="A45" s="210" t="s">
        <v>61</v>
      </c>
      <c r="B45" s="214"/>
      <c r="C45" s="215"/>
      <c r="D45" s="214"/>
      <c r="E45" s="216"/>
      <c r="F45" s="216"/>
      <c r="G45" s="217"/>
      <c r="H45" s="218"/>
      <c r="I45" s="218"/>
      <c r="J45" s="219"/>
      <c r="K45" s="220"/>
      <c r="L45" s="137"/>
      <c r="M45" s="137"/>
      <c r="N45" s="137"/>
      <c r="O45" s="137"/>
      <c r="P45" s="137"/>
      <c r="Q45" s="137"/>
      <c r="R45" s="137"/>
      <c r="S45" s="209"/>
      <c r="T45" s="137">
        <f>Detail!I140</f>
        <v>8112</v>
      </c>
      <c r="U45" s="137">
        <f>Detail!J140</f>
        <v>0</v>
      </c>
      <c r="V45" s="137">
        <f>Detail!K140</f>
        <v>9400</v>
      </c>
      <c r="W45" s="137">
        <f>Detail!L140</f>
        <v>16864</v>
      </c>
      <c r="X45" s="137">
        <f>Detail!M140</f>
        <v>20100</v>
      </c>
      <c r="Y45" s="193">
        <f>Detail!N140</f>
        <v>14083</v>
      </c>
      <c r="Z45" s="137">
        <f>Detail!O140</f>
        <v>21000</v>
      </c>
    </row>
    <row r="46" spans="1:26">
      <c r="A46" s="210" t="s">
        <v>63</v>
      </c>
      <c r="B46" s="221"/>
      <c r="C46" s="221"/>
      <c r="D46" s="221"/>
      <c r="E46" s="221"/>
      <c r="F46" s="221"/>
      <c r="G46" s="222"/>
      <c r="H46" s="223"/>
      <c r="I46" s="223"/>
      <c r="J46" s="224"/>
      <c r="K46" s="137"/>
      <c r="L46" s="137"/>
      <c r="M46" s="137"/>
      <c r="N46" s="137"/>
      <c r="O46" s="137"/>
      <c r="P46" s="137"/>
      <c r="Q46" s="137"/>
      <c r="R46" s="137"/>
      <c r="S46" s="209"/>
      <c r="T46" s="137">
        <f>Detail!I142</f>
        <v>0</v>
      </c>
      <c r="U46" s="137">
        <f>Detail!J142</f>
        <v>0</v>
      </c>
      <c r="V46" s="137">
        <f>Detail!K142</f>
        <v>11360</v>
      </c>
      <c r="W46" s="137">
        <f>Detail!L142</f>
        <v>0</v>
      </c>
      <c r="X46" s="137">
        <f>Detail!M142</f>
        <v>0</v>
      </c>
      <c r="Y46" s="193">
        <f>Detail!N142</f>
        <v>0</v>
      </c>
      <c r="Z46" s="137">
        <f>Detail!O142</f>
        <v>0</v>
      </c>
    </row>
    <row r="47" spans="1:26">
      <c r="A47" s="210" t="s">
        <v>17</v>
      </c>
      <c r="B47" s="203"/>
      <c r="C47" s="203"/>
      <c r="D47" s="203"/>
      <c r="E47" s="203"/>
      <c r="F47" s="203"/>
      <c r="G47" s="204"/>
      <c r="H47" s="205"/>
      <c r="I47" s="205"/>
      <c r="J47" s="206"/>
      <c r="K47" s="207"/>
      <c r="L47" s="207"/>
      <c r="M47" s="207"/>
      <c r="N47" s="207"/>
      <c r="O47" s="207"/>
      <c r="P47" s="137"/>
      <c r="Q47" s="137"/>
      <c r="R47" s="137"/>
      <c r="S47" s="209"/>
      <c r="T47" s="225" t="s">
        <v>17</v>
      </c>
      <c r="U47" s="226"/>
      <c r="V47" s="226"/>
      <c r="W47" s="226"/>
      <c r="X47" s="226"/>
      <c r="Y47" s="226"/>
      <c r="Z47" s="404" t="s">
        <v>17</v>
      </c>
    </row>
    <row r="48" spans="1:26" ht="24" thickBot="1">
      <c r="A48" s="227"/>
      <c r="B48" s="8"/>
      <c r="C48" s="8"/>
      <c r="D48" s="228"/>
      <c r="E48" s="8"/>
      <c r="F48" s="8"/>
      <c r="G48" s="229"/>
      <c r="H48" s="230"/>
      <c r="I48" s="230"/>
      <c r="J48" s="231"/>
      <c r="K48" s="232"/>
      <c r="L48" s="232"/>
      <c r="M48" s="232"/>
      <c r="N48" s="232"/>
      <c r="O48" s="232"/>
      <c r="P48" s="232"/>
      <c r="Q48" s="232"/>
      <c r="R48" s="232"/>
      <c r="S48" s="233"/>
      <c r="T48" s="232"/>
      <c r="U48" s="232"/>
      <c r="V48" s="232"/>
      <c r="W48" s="232"/>
      <c r="X48" s="232"/>
      <c r="Y48" s="232"/>
      <c r="Z48" s="405">
        <v>45930</v>
      </c>
    </row>
    <row r="49" spans="1:27" s="4" customFormat="1" ht="45" customHeight="1" thickTop="1">
      <c r="A49" s="234" t="s">
        <v>28</v>
      </c>
      <c r="B49" s="235">
        <f>SUM(B50:B67)</f>
        <v>6146</v>
      </c>
      <c r="C49" s="235">
        <f>SUM(C50:C67)</f>
        <v>3450</v>
      </c>
      <c r="D49" s="235"/>
      <c r="E49" s="235">
        <f t="shared" ref="E49:X49" si="9">SUM(E50:E67)</f>
        <v>16350</v>
      </c>
      <c r="F49" s="235">
        <f t="shared" si="9"/>
        <v>11098</v>
      </c>
      <c r="G49" s="235">
        <f t="shared" si="9"/>
        <v>5252</v>
      </c>
      <c r="H49" s="235">
        <f t="shared" si="9"/>
        <v>15850</v>
      </c>
      <c r="I49" s="235">
        <f t="shared" si="9"/>
        <v>18164</v>
      </c>
      <c r="J49" s="236">
        <f t="shared" si="9"/>
        <v>-2314</v>
      </c>
      <c r="K49" s="235">
        <f t="shared" si="9"/>
        <v>27330</v>
      </c>
      <c r="L49" s="235">
        <f t="shared" si="9"/>
        <v>15850</v>
      </c>
      <c r="M49" s="235">
        <f t="shared" si="9"/>
        <v>18164</v>
      </c>
      <c r="N49" s="235">
        <f t="shared" si="9"/>
        <v>27330</v>
      </c>
      <c r="O49" s="235">
        <f t="shared" si="9"/>
        <v>23185</v>
      </c>
      <c r="P49" s="235">
        <f t="shared" si="9"/>
        <v>26150</v>
      </c>
      <c r="Q49" s="235">
        <f t="shared" si="9"/>
        <v>20969</v>
      </c>
      <c r="R49" s="235">
        <f t="shared" si="9"/>
        <v>24950</v>
      </c>
      <c r="S49" s="236">
        <f t="shared" si="9"/>
        <v>2000</v>
      </c>
      <c r="T49" s="235">
        <f t="shared" si="9"/>
        <v>48400</v>
      </c>
      <c r="U49" s="235">
        <f t="shared" si="9"/>
        <v>36172</v>
      </c>
      <c r="V49" s="235">
        <f t="shared" si="9"/>
        <v>45500</v>
      </c>
      <c r="W49" s="235">
        <f t="shared" si="9"/>
        <v>18842</v>
      </c>
      <c r="X49" s="235">
        <f t="shared" si="9"/>
        <v>50500</v>
      </c>
      <c r="Y49" s="235">
        <f t="shared" ref="Y49" si="10">SUM(Y50:Y67)</f>
        <v>19953</v>
      </c>
      <c r="Z49" s="235">
        <f t="shared" ref="Z49" si="11">SUM(Z50:Z67)</f>
        <v>46950</v>
      </c>
    </row>
    <row r="50" spans="1:27" ht="20.100000000000001" customHeight="1">
      <c r="A50" s="237" t="s">
        <v>80</v>
      </c>
      <c r="B50" s="168"/>
      <c r="C50" s="169"/>
      <c r="D50" s="170"/>
      <c r="E50" s="171"/>
      <c r="F50" s="168"/>
      <c r="G50" s="172"/>
      <c r="H50" s="173"/>
      <c r="I50" s="173"/>
      <c r="J50" s="174"/>
      <c r="K50" s="175"/>
      <c r="L50" s="175"/>
      <c r="M50" s="175"/>
      <c r="N50" s="176"/>
      <c r="O50" s="177"/>
      <c r="P50" s="238">
        <v>1200</v>
      </c>
      <c r="Q50" s="238">
        <v>1200</v>
      </c>
      <c r="R50" s="180"/>
      <c r="S50" s="239"/>
      <c r="T50" s="180">
        <f>Detail!I151</f>
        <v>1200</v>
      </c>
      <c r="U50" s="180">
        <f>Detail!J151</f>
        <v>1200</v>
      </c>
      <c r="V50" s="181">
        <f>Detail!K151</f>
        <v>1250</v>
      </c>
      <c r="W50" s="181">
        <f>Detail!L151</f>
        <v>1250</v>
      </c>
      <c r="X50" s="182">
        <f>Detail!M151</f>
        <v>1250</v>
      </c>
      <c r="Y50" s="175">
        <f>Detail!N151</f>
        <v>1250</v>
      </c>
      <c r="Z50" s="183">
        <f>Detail!O151</f>
        <v>1250</v>
      </c>
    </row>
    <row r="51" spans="1:27" ht="20.100000000000001" customHeight="1">
      <c r="A51" s="167" t="s">
        <v>64</v>
      </c>
      <c r="B51" s="189"/>
      <c r="C51" s="240"/>
      <c r="D51" s="170"/>
      <c r="E51" s="188"/>
      <c r="F51" s="189"/>
      <c r="G51" s="133"/>
      <c r="H51" s="190"/>
      <c r="I51" s="190"/>
      <c r="J51" s="191"/>
      <c r="K51" s="192"/>
      <c r="L51" s="192"/>
      <c r="M51" s="192"/>
      <c r="N51" s="193"/>
      <c r="O51" s="137"/>
      <c r="P51" s="138"/>
      <c r="Q51" s="138"/>
      <c r="R51" s="139"/>
      <c r="S51" s="140"/>
      <c r="T51" s="139">
        <f>Detail!I147</f>
        <v>0</v>
      </c>
      <c r="U51" s="139">
        <f>Detail!J147</f>
        <v>0</v>
      </c>
      <c r="V51" s="141">
        <f>Detail!K147</f>
        <v>0</v>
      </c>
      <c r="W51" s="141">
        <f>Detail!L147</f>
        <v>1190</v>
      </c>
      <c r="X51" s="136">
        <f>Detail!M147</f>
        <v>0</v>
      </c>
      <c r="Y51" s="192">
        <f>Detail!N147</f>
        <v>900</v>
      </c>
      <c r="Z51" s="142">
        <f>Detail!O147</f>
        <v>0</v>
      </c>
    </row>
    <row r="52" spans="1:27" ht="20.100000000000001" customHeight="1">
      <c r="A52" s="241" t="s">
        <v>45</v>
      </c>
      <c r="B52" s="132">
        <v>1200</v>
      </c>
      <c r="C52" s="198">
        <v>1200</v>
      </c>
      <c r="D52" s="170"/>
      <c r="E52" s="196">
        <v>1200</v>
      </c>
      <c r="F52" s="132">
        <v>1200</v>
      </c>
      <c r="G52" s="133">
        <f t="shared" ref="G52:G53" si="12">SUM(E52-F52)</f>
        <v>0</v>
      </c>
      <c r="H52" s="197"/>
      <c r="I52" s="197"/>
      <c r="J52" s="191">
        <f t="shared" ref="J52:J53" si="13">SUM(H52-I52)</f>
        <v>0</v>
      </c>
      <c r="K52" s="242"/>
      <c r="L52" s="242"/>
      <c r="M52" s="242"/>
      <c r="N52" s="208"/>
      <c r="O52" s="137"/>
      <c r="P52" s="138">
        <v>2500</v>
      </c>
      <c r="Q52" s="138">
        <v>2500</v>
      </c>
      <c r="R52" s="139">
        <v>2500</v>
      </c>
      <c r="S52" s="140"/>
      <c r="T52" s="139">
        <f>Detail!I145</f>
        <v>2500</v>
      </c>
      <c r="U52" s="139">
        <f>Detail!J145</f>
        <v>2500</v>
      </c>
      <c r="V52" s="141">
        <f>Detail!K145</f>
        <v>2500</v>
      </c>
      <c r="W52" s="141">
        <f>Detail!L145</f>
        <v>2500</v>
      </c>
      <c r="X52" s="136">
        <f>Detail!M145</f>
        <v>2500</v>
      </c>
      <c r="Y52" s="192">
        <f>Detail!N145</f>
        <v>2500</v>
      </c>
      <c r="Z52" s="142">
        <f>Detail!O145</f>
        <v>7500</v>
      </c>
    </row>
    <row r="53" spans="1:27" ht="20.100000000000001" customHeight="1">
      <c r="A53" s="241" t="s">
        <v>46</v>
      </c>
      <c r="B53" s="132">
        <v>250</v>
      </c>
      <c r="C53" s="198">
        <v>0</v>
      </c>
      <c r="D53" s="170"/>
      <c r="E53" s="196">
        <v>250</v>
      </c>
      <c r="F53" s="132">
        <v>250</v>
      </c>
      <c r="G53" s="133">
        <f t="shared" si="12"/>
        <v>0</v>
      </c>
      <c r="H53" s="243">
        <v>1000</v>
      </c>
      <c r="I53" s="243">
        <v>1000</v>
      </c>
      <c r="J53" s="191">
        <f t="shared" si="13"/>
        <v>0</v>
      </c>
      <c r="K53" s="244">
        <v>1000</v>
      </c>
      <c r="L53" s="244">
        <v>1000</v>
      </c>
      <c r="M53" s="244">
        <v>1000</v>
      </c>
      <c r="N53" s="245">
        <v>1000</v>
      </c>
      <c r="O53" s="246">
        <v>1000</v>
      </c>
      <c r="P53" s="247">
        <v>2000</v>
      </c>
      <c r="Q53" s="247">
        <v>2000</v>
      </c>
      <c r="R53" s="248">
        <v>2000</v>
      </c>
      <c r="S53" s="140">
        <v>2000</v>
      </c>
      <c r="T53" s="139">
        <f>Detail!I146</f>
        <v>2000</v>
      </c>
      <c r="U53" s="139">
        <f>Detail!J146</f>
        <v>2000</v>
      </c>
      <c r="V53" s="141">
        <f>Detail!K146</f>
        <v>2000</v>
      </c>
      <c r="W53" s="141">
        <f>Detail!L146</f>
        <v>0</v>
      </c>
      <c r="X53" s="136">
        <f>Detail!M146</f>
        <v>5000</v>
      </c>
      <c r="Y53" s="192">
        <f>Detail!N146</f>
        <v>5000</v>
      </c>
      <c r="Z53" s="142">
        <f>Detail!O146</f>
        <v>2500</v>
      </c>
    </row>
    <row r="54" spans="1:27" ht="20.100000000000001" customHeight="1">
      <c r="A54" s="241" t="s">
        <v>44</v>
      </c>
      <c r="B54" s="189">
        <v>2100</v>
      </c>
      <c r="C54" s="240">
        <v>900</v>
      </c>
      <c r="D54" s="170"/>
      <c r="E54" s="200">
        <v>2100</v>
      </c>
      <c r="F54" s="249">
        <v>0</v>
      </c>
      <c r="G54" s="133">
        <f t="shared" ref="G54" si="14">SUM(E54-F54)</f>
        <v>2100</v>
      </c>
      <c r="H54" s="190">
        <v>2100</v>
      </c>
      <c r="I54" s="190">
        <v>2100</v>
      </c>
      <c r="J54" s="191">
        <f t="shared" ref="J54" si="15">SUM(H54-I54)</f>
        <v>0</v>
      </c>
      <c r="K54" s="192">
        <v>2100</v>
      </c>
      <c r="L54" s="192">
        <v>2100</v>
      </c>
      <c r="M54" s="192">
        <v>2100</v>
      </c>
      <c r="N54" s="193">
        <v>2100</v>
      </c>
      <c r="O54" s="137">
        <v>2100</v>
      </c>
      <c r="P54" s="138">
        <v>2500</v>
      </c>
      <c r="Q54" s="138">
        <v>2100</v>
      </c>
      <c r="R54" s="139">
        <v>2500</v>
      </c>
      <c r="S54" s="140"/>
      <c r="T54" s="139">
        <f>Detail!I171</f>
        <v>2500</v>
      </c>
      <c r="U54" s="139">
        <f>Detail!J171</f>
        <v>0</v>
      </c>
      <c r="V54" s="141">
        <f>Detail!K171</f>
        <v>0</v>
      </c>
      <c r="W54" s="141">
        <f>Detail!L171</f>
        <v>0</v>
      </c>
      <c r="X54" s="136">
        <f>Detail!M171</f>
        <v>0</v>
      </c>
      <c r="Y54" s="192">
        <f>Detail!N171</f>
        <v>0</v>
      </c>
      <c r="Z54" s="142">
        <f>Detail!O171</f>
        <v>0</v>
      </c>
    </row>
    <row r="55" spans="1:27" ht="20.100000000000001" customHeight="1">
      <c r="A55" s="237" t="s">
        <v>78</v>
      </c>
      <c r="B55" s="132"/>
      <c r="C55" s="198"/>
      <c r="D55" s="170"/>
      <c r="E55" s="196"/>
      <c r="F55" s="132"/>
      <c r="G55" s="133"/>
      <c r="H55" s="243"/>
      <c r="I55" s="243"/>
      <c r="J55" s="191"/>
      <c r="K55" s="244"/>
      <c r="L55" s="244"/>
      <c r="M55" s="244"/>
      <c r="N55" s="245"/>
      <c r="O55" s="246"/>
      <c r="P55" s="247"/>
      <c r="Q55" s="247"/>
      <c r="R55" s="248"/>
      <c r="S55" s="140"/>
      <c r="T55" s="139">
        <f>Detail!I148</f>
        <v>0</v>
      </c>
      <c r="U55" s="139">
        <f>Detail!J148</f>
        <v>0</v>
      </c>
      <c r="V55" s="141">
        <f>Detail!K148</f>
        <v>0</v>
      </c>
      <c r="W55" s="141">
        <f>Detail!L148</f>
        <v>0</v>
      </c>
      <c r="X55" s="136">
        <f>Detail!M148</f>
        <v>1500</v>
      </c>
      <c r="Y55" s="192">
        <f>Detail!N148</f>
        <v>1500</v>
      </c>
      <c r="Z55" s="142">
        <f>Detail!O148</f>
        <v>1500</v>
      </c>
    </row>
    <row r="56" spans="1:27" ht="21.6" customHeight="1">
      <c r="A56" s="167" t="s">
        <v>79</v>
      </c>
      <c r="B56" s="132">
        <v>0</v>
      </c>
      <c r="C56" s="198">
        <v>0</v>
      </c>
      <c r="D56" s="170"/>
      <c r="E56" s="196">
        <v>8400</v>
      </c>
      <c r="F56" s="132">
        <v>7738</v>
      </c>
      <c r="G56" s="133">
        <f t="shared" ref="G56" si="16">SUM(E56-F56)</f>
        <v>662</v>
      </c>
      <c r="H56" s="190">
        <v>8800</v>
      </c>
      <c r="I56" s="190">
        <f>9782+300+3159</f>
        <v>13241</v>
      </c>
      <c r="J56" s="191">
        <f t="shared" ref="J56" si="17">SUM(H56-I56)</f>
        <v>-4441</v>
      </c>
      <c r="K56" s="192">
        <v>13830</v>
      </c>
      <c r="L56" s="192">
        <v>8800</v>
      </c>
      <c r="M56" s="192">
        <v>13241</v>
      </c>
      <c r="N56" s="193">
        <v>13830</v>
      </c>
      <c r="O56" s="137">
        <v>10292</v>
      </c>
      <c r="P56" s="138" t="s">
        <v>17</v>
      </c>
      <c r="Q56" s="138" t="s">
        <v>17</v>
      </c>
      <c r="R56" s="139">
        <v>10000</v>
      </c>
      <c r="S56" s="140"/>
      <c r="T56" s="250" t="s">
        <v>17</v>
      </c>
      <c r="U56" s="250" t="s">
        <v>17</v>
      </c>
      <c r="V56" s="251" t="s">
        <v>17</v>
      </c>
      <c r="W56" s="251" t="s">
        <v>17</v>
      </c>
      <c r="X56" s="252" t="s">
        <v>17</v>
      </c>
      <c r="Y56" s="253" t="s">
        <v>17</v>
      </c>
      <c r="Z56" s="254" t="s">
        <v>17</v>
      </c>
    </row>
    <row r="57" spans="1:27" ht="21.6" customHeight="1">
      <c r="A57" s="255" t="s">
        <v>81</v>
      </c>
      <c r="B57" s="189"/>
      <c r="C57" s="240"/>
      <c r="D57" s="170"/>
      <c r="E57" s="188"/>
      <c r="F57" s="189"/>
      <c r="G57" s="133"/>
      <c r="H57" s="190"/>
      <c r="I57" s="190"/>
      <c r="J57" s="191"/>
      <c r="K57" s="192"/>
      <c r="L57" s="192"/>
      <c r="M57" s="192"/>
      <c r="N57" s="193"/>
      <c r="O57" s="137"/>
      <c r="P57" s="138"/>
      <c r="Q57" s="138"/>
      <c r="R57" s="139"/>
      <c r="S57" s="140"/>
      <c r="T57" s="139">
        <f>Detail!I152</f>
        <v>0</v>
      </c>
      <c r="U57" s="139">
        <f>Detail!J152</f>
        <v>0</v>
      </c>
      <c r="V57" s="141">
        <f>Detail!K152</f>
        <v>0</v>
      </c>
      <c r="W57" s="141">
        <f>Detail!L152</f>
        <v>0</v>
      </c>
      <c r="X57" s="136">
        <f>Detail!M152</f>
        <v>1000</v>
      </c>
      <c r="Y57" s="192">
        <f>Detail!N152</f>
        <v>432</v>
      </c>
      <c r="Z57" s="142">
        <f>Detail!O152</f>
        <v>0</v>
      </c>
    </row>
    <row r="58" spans="1:27" ht="21.6" customHeight="1">
      <c r="A58" s="194" t="s">
        <v>89</v>
      </c>
      <c r="B58" s="256"/>
      <c r="C58" s="256"/>
      <c r="D58" s="256"/>
      <c r="E58" s="257"/>
      <c r="F58" s="256"/>
      <c r="G58" s="256"/>
      <c r="H58" s="258"/>
      <c r="I58" s="258"/>
      <c r="J58" s="259"/>
      <c r="K58" s="260"/>
      <c r="L58" s="260"/>
      <c r="M58" s="260"/>
      <c r="N58" s="261"/>
      <c r="O58" s="261" t="s">
        <v>17</v>
      </c>
      <c r="P58" s="138">
        <v>2000</v>
      </c>
      <c r="Q58" s="138">
        <v>2000</v>
      </c>
      <c r="R58" s="139">
        <v>2000</v>
      </c>
      <c r="S58" s="262"/>
      <c r="T58" s="139">
        <f>Detail!I153</f>
        <v>2000</v>
      </c>
      <c r="U58" s="139">
        <f>Detail!J153</f>
        <v>2000</v>
      </c>
      <c r="V58" s="141">
        <f>Detail!K153</f>
        <v>2000</v>
      </c>
      <c r="W58" s="141">
        <f>Detail!L153</f>
        <v>2000</v>
      </c>
      <c r="X58" s="136">
        <f>Detail!M153</f>
        <v>2500</v>
      </c>
      <c r="Y58" s="192">
        <f>Detail!N153</f>
        <v>2000</v>
      </c>
      <c r="Z58" s="142">
        <f>Detail!O153</f>
        <v>2000</v>
      </c>
    </row>
    <row r="59" spans="1:27" ht="21.75" customHeight="1">
      <c r="A59" s="184" t="s">
        <v>251</v>
      </c>
      <c r="B59" s="189"/>
      <c r="C59" s="240"/>
      <c r="D59" s="170"/>
      <c r="E59" s="188">
        <v>2700</v>
      </c>
      <c r="F59" s="189">
        <v>129</v>
      </c>
      <c r="G59" s="133">
        <f t="shared" ref="G59:G67" si="18">SUM(E59-F59)</f>
        <v>2571</v>
      </c>
      <c r="H59" s="190">
        <v>2900</v>
      </c>
      <c r="I59" s="190">
        <v>104</v>
      </c>
      <c r="J59" s="191">
        <f t="shared" ref="J59:J67" si="19">SUM(H59-I59)</f>
        <v>2796</v>
      </c>
      <c r="K59" s="192">
        <v>7900</v>
      </c>
      <c r="L59" s="192">
        <v>2900</v>
      </c>
      <c r="M59" s="192">
        <v>104</v>
      </c>
      <c r="N59" s="193">
        <v>7900</v>
      </c>
      <c r="O59" s="137">
        <v>7949</v>
      </c>
      <c r="P59" s="138">
        <v>10000</v>
      </c>
      <c r="Q59" s="138">
        <v>4489</v>
      </c>
      <c r="R59" s="139">
        <v>3200</v>
      </c>
      <c r="S59" s="140"/>
      <c r="T59" s="139">
        <f>Detail!I154</f>
        <v>10000</v>
      </c>
      <c r="U59" s="139">
        <f>Detail!J154</f>
        <v>0</v>
      </c>
      <c r="V59" s="141">
        <f>Detail!K154</f>
        <v>5000</v>
      </c>
      <c r="W59" s="141">
        <f>Detail!L154</f>
        <v>394</v>
      </c>
      <c r="X59" s="136">
        <f>Detail!M154</f>
        <v>10000</v>
      </c>
      <c r="Y59" s="192">
        <f>Detail!N154</f>
        <v>1741</v>
      </c>
      <c r="Z59" s="142">
        <f>Detail!O154</f>
        <v>8000</v>
      </c>
    </row>
    <row r="60" spans="1:27" ht="21.75" customHeight="1">
      <c r="A60" s="184" t="s">
        <v>82</v>
      </c>
      <c r="B60" s="189"/>
      <c r="C60" s="240"/>
      <c r="D60" s="170"/>
      <c r="E60" s="188"/>
      <c r="F60" s="189"/>
      <c r="G60" s="133"/>
      <c r="H60" s="190"/>
      <c r="I60" s="190"/>
      <c r="J60" s="191"/>
      <c r="K60" s="192"/>
      <c r="L60" s="192"/>
      <c r="M60" s="192"/>
      <c r="N60" s="193"/>
      <c r="O60" s="137"/>
      <c r="P60" s="138">
        <v>3200</v>
      </c>
      <c r="Q60" s="138">
        <v>4190</v>
      </c>
      <c r="R60" s="139"/>
      <c r="S60" s="140"/>
      <c r="T60" s="139">
        <f>Detail!I159+Detail!I160+Detail!I161</f>
        <v>4200</v>
      </c>
      <c r="U60" s="139">
        <f>Detail!J159+Detail!J160+Detail!J161</f>
        <v>4070</v>
      </c>
      <c r="V60" s="141">
        <f>Detail!K159+Detail!K160+Detail!K161</f>
        <v>15000</v>
      </c>
      <c r="W60" s="141">
        <f>Detail!L159+Detail!L160+Detail!L161</f>
        <v>4058</v>
      </c>
      <c r="X60" s="136">
        <f>Detail!M159+Detail!M160+Detail!M161</f>
        <v>5000</v>
      </c>
      <c r="Y60" s="192">
        <f>Detail!N159+Detail!N160+Detail!N161</f>
        <v>830</v>
      </c>
      <c r="Z60" s="142">
        <f>Detail!O159+Detail!O160+Detail!O161</f>
        <v>1000</v>
      </c>
    </row>
    <row r="61" spans="1:27" ht="20.100000000000001" customHeight="1">
      <c r="A61" s="263" t="s">
        <v>83</v>
      </c>
      <c r="B61" s="189"/>
      <c r="C61" s="240"/>
      <c r="D61" s="170"/>
      <c r="E61" s="188"/>
      <c r="F61" s="189"/>
      <c r="G61" s="201"/>
      <c r="H61" s="197"/>
      <c r="I61" s="197"/>
      <c r="J61" s="264"/>
      <c r="K61" s="242"/>
      <c r="L61" s="242"/>
      <c r="M61" s="242"/>
      <c r="N61" s="208"/>
      <c r="O61" s="265"/>
      <c r="P61" s="266"/>
      <c r="Q61" s="266"/>
      <c r="R61" s="267"/>
      <c r="S61" s="268"/>
      <c r="T61" s="139">
        <f>Detail!I166+Detail!I162</f>
        <v>22000</v>
      </c>
      <c r="U61" s="139">
        <f>Detail!J166+Detail!J162</f>
        <v>22402</v>
      </c>
      <c r="V61" s="141">
        <f>Detail!K166+Detail!K162</f>
        <v>10000</v>
      </c>
      <c r="W61" s="141">
        <f>Detail!L166+Detail!L162</f>
        <v>4800</v>
      </c>
      <c r="X61" s="136">
        <f>Detail!M166+Detail!M162</f>
        <v>6000</v>
      </c>
      <c r="Y61" s="192">
        <f>Detail!N166+Detail!N162</f>
        <v>1200</v>
      </c>
      <c r="Z61" s="142">
        <f>Detail!O166+Detail!O162</f>
        <v>0</v>
      </c>
    </row>
    <row r="62" spans="1:27" ht="20.100000000000001" customHeight="1">
      <c r="A62" s="241" t="s">
        <v>84</v>
      </c>
      <c r="B62" s="143">
        <v>250</v>
      </c>
      <c r="C62" s="195">
        <v>250</v>
      </c>
      <c r="D62" s="187"/>
      <c r="E62" s="196">
        <v>250</v>
      </c>
      <c r="F62" s="132">
        <v>250</v>
      </c>
      <c r="G62" s="133">
        <f>SUM(E62-F62)</f>
        <v>0</v>
      </c>
      <c r="H62" s="190">
        <v>250</v>
      </c>
      <c r="I62" s="190">
        <v>250</v>
      </c>
      <c r="J62" s="191">
        <f>SUM(H62-I62)</f>
        <v>0</v>
      </c>
      <c r="K62" s="192">
        <v>250</v>
      </c>
      <c r="L62" s="192">
        <v>250</v>
      </c>
      <c r="M62" s="192">
        <v>250</v>
      </c>
      <c r="N62" s="193">
        <v>250</v>
      </c>
      <c r="O62" s="137">
        <v>250</v>
      </c>
      <c r="P62" s="138">
        <v>250</v>
      </c>
      <c r="Q62" s="138">
        <v>250</v>
      </c>
      <c r="R62" s="139">
        <v>250</v>
      </c>
      <c r="S62" s="140"/>
      <c r="T62" s="139" t="str">
        <f>Detail!I163</f>
        <v xml:space="preserve"> </v>
      </c>
      <c r="U62" s="139">
        <f>Detail!J163</f>
        <v>0</v>
      </c>
      <c r="V62" s="141">
        <f>Detail!K163</f>
        <v>500</v>
      </c>
      <c r="W62" s="141">
        <f>Detail!L163</f>
        <v>500</v>
      </c>
      <c r="X62" s="136">
        <f>Detail!M163</f>
        <v>500</v>
      </c>
      <c r="Y62" s="192">
        <f>Detail!N163</f>
        <v>-250</v>
      </c>
      <c r="Z62" s="142">
        <f>Detail!O163</f>
        <v>0</v>
      </c>
    </row>
    <row r="63" spans="1:27" ht="20.100000000000001" customHeight="1">
      <c r="A63" s="241" t="s">
        <v>85</v>
      </c>
      <c r="B63" s="132"/>
      <c r="C63" s="198"/>
      <c r="D63" s="170"/>
      <c r="E63" s="196"/>
      <c r="F63" s="132"/>
      <c r="G63" s="133"/>
      <c r="H63" s="243"/>
      <c r="I63" s="243"/>
      <c r="J63" s="191"/>
      <c r="K63" s="244">
        <v>1500</v>
      </c>
      <c r="L63" s="244"/>
      <c r="M63" s="244"/>
      <c r="N63" s="245">
        <v>1500</v>
      </c>
      <c r="O63" s="246">
        <v>1500</v>
      </c>
      <c r="P63" s="247">
        <v>2000</v>
      </c>
      <c r="Q63" s="247">
        <v>2000</v>
      </c>
      <c r="R63" s="248">
        <v>2000</v>
      </c>
      <c r="S63" s="140"/>
      <c r="T63" s="139">
        <f>Detail!I164</f>
        <v>2000</v>
      </c>
      <c r="U63" s="139">
        <f>Detail!J164</f>
        <v>2000</v>
      </c>
      <c r="V63" s="141">
        <f>Detail!K164</f>
        <v>2000</v>
      </c>
      <c r="W63" s="141">
        <f>Detail!L164</f>
        <v>2000</v>
      </c>
      <c r="X63" s="136">
        <f>Detail!M164</f>
        <v>5000</v>
      </c>
      <c r="Y63" s="192">
        <f>Detail!N164</f>
        <v>2500</v>
      </c>
      <c r="Z63" s="142">
        <f>Detail!O164</f>
        <v>5000</v>
      </c>
      <c r="AA63" s="2" t="s">
        <v>17</v>
      </c>
    </row>
    <row r="64" spans="1:27" ht="20.100000000000001" customHeight="1">
      <c r="A64" s="241" t="s">
        <v>86</v>
      </c>
      <c r="B64" s="132">
        <v>1200</v>
      </c>
      <c r="C64" s="198">
        <v>0</v>
      </c>
      <c r="D64" s="170"/>
      <c r="E64" s="269">
        <v>1200</v>
      </c>
      <c r="F64" s="130">
        <v>479</v>
      </c>
      <c r="G64" s="133">
        <f t="shared" si="18"/>
        <v>721</v>
      </c>
      <c r="H64" s="190">
        <v>600</v>
      </c>
      <c r="I64" s="190">
        <v>479</v>
      </c>
      <c r="J64" s="191">
        <f t="shared" si="19"/>
        <v>121</v>
      </c>
      <c r="K64" s="192">
        <v>500</v>
      </c>
      <c r="L64" s="192">
        <v>600</v>
      </c>
      <c r="M64" s="192">
        <v>479</v>
      </c>
      <c r="N64" s="193">
        <v>500</v>
      </c>
      <c r="O64" s="137">
        <v>479</v>
      </c>
      <c r="P64" s="138">
        <v>500</v>
      </c>
      <c r="Q64" s="138">
        <v>240</v>
      </c>
      <c r="R64" s="139">
        <v>500</v>
      </c>
      <c r="S64" s="140"/>
      <c r="T64" s="139">
        <f>Detail!I168</f>
        <v>0</v>
      </c>
      <c r="U64" s="139">
        <f>Detail!J168</f>
        <v>0</v>
      </c>
      <c r="V64" s="141">
        <f>Detail!K168</f>
        <v>0</v>
      </c>
      <c r="W64" s="141">
        <f>Detail!L168</f>
        <v>0</v>
      </c>
      <c r="X64" s="136">
        <f>Detail!M168</f>
        <v>0</v>
      </c>
      <c r="Y64" s="192">
        <f>Detail!N168</f>
        <v>190</v>
      </c>
      <c r="Z64" s="142">
        <f>Detail!O168</f>
        <v>1200</v>
      </c>
    </row>
    <row r="65" spans="1:26" ht="20.100000000000001" customHeight="1">
      <c r="A65" s="241" t="s">
        <v>244</v>
      </c>
      <c r="B65" s="189"/>
      <c r="C65" s="240"/>
      <c r="D65" s="170"/>
      <c r="E65" s="188"/>
      <c r="F65" s="189"/>
      <c r="G65" s="133"/>
      <c r="H65" s="270"/>
      <c r="I65" s="270"/>
      <c r="J65" s="191"/>
      <c r="K65" s="271"/>
      <c r="L65" s="271"/>
      <c r="M65" s="271"/>
      <c r="N65" s="272"/>
      <c r="O65" s="246"/>
      <c r="P65" s="247"/>
      <c r="Q65" s="247"/>
      <c r="R65" s="248"/>
      <c r="S65" s="140"/>
      <c r="T65" s="139">
        <f>Detail!I169</f>
        <v>0</v>
      </c>
      <c r="U65" s="139" t="str">
        <f>Detail!J169</f>
        <v xml:space="preserve"> </v>
      </c>
      <c r="V65" s="141">
        <f>Detail!K169</f>
        <v>0</v>
      </c>
      <c r="W65" s="141">
        <f>Detail!L169</f>
        <v>0</v>
      </c>
      <c r="X65" s="136" t="str">
        <f>Detail!M169</f>
        <v xml:space="preserve"> </v>
      </c>
      <c r="Y65" s="192">
        <f>Detail!N169</f>
        <v>0</v>
      </c>
      <c r="Z65" s="142">
        <f>Detail!O170</f>
        <v>4000</v>
      </c>
    </row>
    <row r="66" spans="1:26" ht="20.100000000000001" customHeight="1">
      <c r="A66" s="263" t="s">
        <v>87</v>
      </c>
      <c r="B66" s="189"/>
      <c r="C66" s="240"/>
      <c r="D66" s="170"/>
      <c r="E66" s="188"/>
      <c r="F66" s="189"/>
      <c r="G66" s="201"/>
      <c r="H66" s="197"/>
      <c r="I66" s="197"/>
      <c r="J66" s="264"/>
      <c r="K66" s="242"/>
      <c r="L66" s="242"/>
      <c r="M66" s="242"/>
      <c r="N66" s="208"/>
      <c r="O66" s="265"/>
      <c r="P66" s="266"/>
      <c r="Q66" s="266"/>
      <c r="R66" s="267"/>
      <c r="S66" s="268"/>
      <c r="T66" s="139">
        <f>Detail!I165</f>
        <v>0</v>
      </c>
      <c r="U66" s="139">
        <f>Detail!J165</f>
        <v>0</v>
      </c>
      <c r="V66" s="141">
        <f>Detail!K165</f>
        <v>5000</v>
      </c>
      <c r="W66" s="141">
        <f>Detail!L165</f>
        <v>0</v>
      </c>
      <c r="X66" s="136">
        <f>Detail!M165</f>
        <v>10000</v>
      </c>
      <c r="Y66" s="192">
        <f>Detail!N165</f>
        <v>0</v>
      </c>
      <c r="Z66" s="142">
        <f>Detail!O165</f>
        <v>10000</v>
      </c>
    </row>
    <row r="67" spans="1:26" ht="20.100000000000001" customHeight="1">
      <c r="A67" s="391" t="s">
        <v>88</v>
      </c>
      <c r="B67" s="189">
        <v>1146</v>
      </c>
      <c r="C67" s="240">
        <v>1100</v>
      </c>
      <c r="D67" s="170"/>
      <c r="E67" s="188">
        <v>250</v>
      </c>
      <c r="F67" s="189">
        <v>1052</v>
      </c>
      <c r="G67" s="201">
        <f t="shared" si="18"/>
        <v>-802</v>
      </c>
      <c r="H67" s="197">
        <v>200</v>
      </c>
      <c r="I67" s="197">
        <v>990</v>
      </c>
      <c r="J67" s="264">
        <f t="shared" si="19"/>
        <v>-790</v>
      </c>
      <c r="K67" s="242">
        <v>250</v>
      </c>
      <c r="L67" s="242">
        <v>200</v>
      </c>
      <c r="M67" s="242">
        <v>990</v>
      </c>
      <c r="N67" s="208">
        <v>250</v>
      </c>
      <c r="O67" s="265">
        <v>-385</v>
      </c>
      <c r="P67" s="138"/>
      <c r="Q67" s="138"/>
      <c r="R67" s="267"/>
      <c r="S67" s="268"/>
      <c r="T67" s="139">
        <f>Detail!I155+Detail!I167</f>
        <v>0</v>
      </c>
      <c r="U67" s="139">
        <f>Detail!J155+Detail!J167</f>
        <v>0</v>
      </c>
      <c r="V67" s="141">
        <f>Detail!K155+Detail!K167</f>
        <v>250</v>
      </c>
      <c r="W67" s="141">
        <f>Detail!L155+Detail!L167</f>
        <v>150</v>
      </c>
      <c r="X67" s="136">
        <f>Detail!M155+Detail!M167</f>
        <v>250</v>
      </c>
      <c r="Y67" s="192">
        <f>Detail!N155+Detail!N167</f>
        <v>160</v>
      </c>
      <c r="Z67" s="142">
        <f>Detail!O155+Detail!O167</f>
        <v>3000</v>
      </c>
    </row>
    <row r="68" spans="1:26" ht="28.9" customHeight="1">
      <c r="A68" s="396" t="s">
        <v>17</v>
      </c>
      <c r="J68" s="273"/>
      <c r="O68" s="6"/>
      <c r="P68" s="397"/>
      <c r="Q68" s="398"/>
      <c r="R68" s="327"/>
      <c r="S68" s="275"/>
      <c r="T68" s="8"/>
      <c r="U68" s="232" t="s">
        <v>17</v>
      </c>
      <c r="V68" s="232" t="s">
        <v>17</v>
      </c>
      <c r="W68" s="399" t="s">
        <v>17</v>
      </c>
      <c r="X68" s="399" t="s">
        <v>17</v>
      </c>
      <c r="Y68" s="399" t="s">
        <v>17</v>
      </c>
      <c r="Z68" s="400" t="s">
        <v>17</v>
      </c>
    </row>
    <row r="69" spans="1:26" ht="23.45" customHeight="1" thickBot="1">
      <c r="A69" s="2"/>
      <c r="J69" s="273"/>
      <c r="K69" s="274"/>
      <c r="O69" s="6"/>
      <c r="P69" s="232"/>
      <c r="Q69" s="232"/>
      <c r="R69" s="232"/>
      <c r="S69" s="275"/>
      <c r="T69" s="8"/>
      <c r="U69" s="8"/>
      <c r="X69" s="394"/>
      <c r="Y69" s="394"/>
      <c r="Z69" s="395"/>
    </row>
    <row r="70" spans="1:26" s="4" customFormat="1" ht="24.6" customHeight="1" thickBot="1">
      <c r="A70" s="276" t="s">
        <v>66</v>
      </c>
      <c r="B70" s="277">
        <f>SUM(B72:B83)</f>
        <v>0</v>
      </c>
      <c r="C70" s="278">
        <f>SUM(C72:C83)</f>
        <v>0</v>
      </c>
      <c r="D70" s="279"/>
      <c r="E70" s="280">
        <f>SUM(E72:E83)</f>
        <v>64534</v>
      </c>
      <c r="F70" s="279">
        <f>SUM(F72:F81)</f>
        <v>5029</v>
      </c>
      <c r="G70" s="279">
        <f t="shared" ref="G70" si="20">SUM(G72:G83)</f>
        <v>59505</v>
      </c>
      <c r="H70" s="279">
        <f t="shared" ref="H70:Z70" si="21">SUM(H10-H32-H49)</f>
        <v>46363</v>
      </c>
      <c r="I70" s="279">
        <f t="shared" si="21"/>
        <v>64077</v>
      </c>
      <c r="J70" s="281">
        <f t="shared" si="21"/>
        <v>-17714</v>
      </c>
      <c r="K70" s="279">
        <f t="shared" si="21"/>
        <v>46611.479999999981</v>
      </c>
      <c r="L70" s="279">
        <f t="shared" si="21"/>
        <v>46363</v>
      </c>
      <c r="M70" s="279">
        <f t="shared" si="21"/>
        <v>64077</v>
      </c>
      <c r="N70" s="279">
        <f t="shared" si="21"/>
        <v>46611</v>
      </c>
      <c r="O70" s="279">
        <f t="shared" si="21"/>
        <v>56626</v>
      </c>
      <c r="P70" s="279">
        <f t="shared" si="21"/>
        <v>25582</v>
      </c>
      <c r="Q70" s="279">
        <f t="shared" si="21"/>
        <v>35037</v>
      </c>
      <c r="R70" s="279">
        <f t="shared" si="21"/>
        <v>24282</v>
      </c>
      <c r="S70" s="279">
        <f t="shared" si="21"/>
        <v>-44088</v>
      </c>
      <c r="T70" s="282">
        <f t="shared" si="21"/>
        <v>93771</v>
      </c>
      <c r="U70" s="282">
        <f t="shared" si="21"/>
        <v>210022.5</v>
      </c>
      <c r="V70" s="282">
        <f t="shared" si="21"/>
        <v>43599</v>
      </c>
      <c r="W70" s="282">
        <f t="shared" si="21"/>
        <v>186849</v>
      </c>
      <c r="X70" s="282">
        <f t="shared" si="21"/>
        <v>81580</v>
      </c>
      <c r="Y70" s="282">
        <f t="shared" si="21"/>
        <v>109927</v>
      </c>
      <c r="Z70" s="282">
        <f t="shared" si="21"/>
        <v>58750</v>
      </c>
    </row>
    <row r="71" spans="1:26" s="4" customFormat="1" ht="12.6" customHeight="1" thickBot="1">
      <c r="A71" s="283"/>
      <c r="B71" s="284"/>
      <c r="C71" s="285"/>
      <c r="D71" s="286"/>
      <c r="E71" s="287" t="s">
        <v>29</v>
      </c>
      <c r="F71" s="288" t="s">
        <v>30</v>
      </c>
      <c r="G71" s="289" t="s">
        <v>11</v>
      </c>
      <c r="H71" s="290"/>
      <c r="I71" s="290"/>
      <c r="J71" s="291"/>
      <c r="K71" s="290"/>
      <c r="L71" s="290"/>
      <c r="M71" s="290"/>
      <c r="N71" s="290"/>
      <c r="O71" s="290"/>
      <c r="P71" s="290"/>
      <c r="Q71" s="290"/>
      <c r="R71" s="290"/>
      <c r="S71" s="291"/>
      <c r="T71" s="290"/>
      <c r="U71" s="290"/>
      <c r="X71" s="292"/>
      <c r="Y71" s="293"/>
      <c r="Z71" s="292"/>
    </row>
    <row r="72" spans="1:26" ht="1.5" hidden="1" customHeight="1">
      <c r="A72" s="255" t="s">
        <v>31</v>
      </c>
      <c r="B72" s="294">
        <v>0</v>
      </c>
      <c r="C72" s="295">
        <v>0</v>
      </c>
      <c r="D72" s="187"/>
      <c r="E72" s="296">
        <v>30000</v>
      </c>
      <c r="F72" s="297">
        <v>0</v>
      </c>
      <c r="G72" s="298">
        <f>SUM(E72-F72)</f>
        <v>30000</v>
      </c>
      <c r="H72" s="299">
        <v>0</v>
      </c>
      <c r="I72" s="299">
        <v>14386</v>
      </c>
      <c r="J72" s="300">
        <f>SUM(H72-I72)</f>
        <v>-14386</v>
      </c>
      <c r="K72" s="301">
        <v>0</v>
      </c>
      <c r="L72" s="302"/>
      <c r="M72" s="302"/>
      <c r="N72" s="302"/>
      <c r="O72" s="303">
        <v>0</v>
      </c>
      <c r="P72" s="303"/>
      <c r="Q72" s="303"/>
      <c r="R72" s="180"/>
      <c r="S72" s="239">
        <f>SUM(K72-O72)</f>
        <v>0</v>
      </c>
      <c r="T72" s="303">
        <v>0</v>
      </c>
      <c r="U72" s="304"/>
      <c r="X72" s="98"/>
      <c r="Y72" s="305"/>
      <c r="Z72" s="98"/>
    </row>
    <row r="73" spans="1:26" ht="24" hidden="1" customHeight="1" thickBot="1">
      <c r="A73" s="194" t="s">
        <v>32</v>
      </c>
      <c r="B73" s="143"/>
      <c r="C73" s="195"/>
      <c r="D73" s="306"/>
      <c r="E73" s="307"/>
      <c r="F73" s="130">
        <v>0</v>
      </c>
      <c r="G73" s="308"/>
      <c r="H73" s="299">
        <v>4000</v>
      </c>
      <c r="I73" s="299">
        <v>3975</v>
      </c>
      <c r="J73" s="300">
        <f>SUM(H73-I73)</f>
        <v>25</v>
      </c>
      <c r="K73" s="301">
        <v>0</v>
      </c>
      <c r="L73" s="302"/>
      <c r="M73" s="302"/>
      <c r="N73" s="302"/>
      <c r="O73" s="309">
        <v>0</v>
      </c>
      <c r="P73" s="309"/>
      <c r="Q73" s="309"/>
      <c r="R73" s="139"/>
      <c r="S73" s="140">
        <f>SUM(K73-O73)</f>
        <v>0</v>
      </c>
      <c r="T73" s="309">
        <v>0</v>
      </c>
      <c r="U73" s="304"/>
      <c r="X73" s="98"/>
      <c r="Y73" s="305"/>
      <c r="Z73" s="98"/>
    </row>
    <row r="74" spans="1:26" ht="60" hidden="1" customHeight="1">
      <c r="A74" s="194" t="s">
        <v>33</v>
      </c>
      <c r="B74" s="143"/>
      <c r="C74" s="195"/>
      <c r="D74" s="306"/>
      <c r="E74" s="307"/>
      <c r="F74" s="130">
        <v>0</v>
      </c>
      <c r="G74" s="308"/>
      <c r="H74" s="299">
        <v>10000</v>
      </c>
      <c r="I74" s="299">
        <v>11832</v>
      </c>
      <c r="J74" s="300">
        <f t="shared" ref="J74:J81" si="22">SUM(H74-I74)</f>
        <v>-1832</v>
      </c>
      <c r="K74" s="301">
        <v>0</v>
      </c>
      <c r="L74" s="302"/>
      <c r="M74" s="302"/>
      <c r="N74" s="302"/>
      <c r="O74" s="309">
        <v>0</v>
      </c>
      <c r="P74" s="309"/>
      <c r="Q74" s="309"/>
      <c r="R74" s="139"/>
      <c r="S74" s="140">
        <f t="shared" ref="S74:S81" si="23">SUM(K74-O74)</f>
        <v>0</v>
      </c>
      <c r="T74" s="309">
        <v>0</v>
      </c>
      <c r="U74" s="304"/>
      <c r="X74" s="98"/>
      <c r="Y74" s="305"/>
      <c r="Z74" s="98"/>
    </row>
    <row r="75" spans="1:26" ht="46.5" hidden="1" customHeight="1" thickBot="1">
      <c r="A75" s="194" t="s">
        <v>34</v>
      </c>
      <c r="B75" s="143"/>
      <c r="C75" s="195"/>
      <c r="D75" s="306"/>
      <c r="E75" s="307"/>
      <c r="F75" s="130">
        <v>0</v>
      </c>
      <c r="G75" s="308"/>
      <c r="H75" s="299">
        <v>10000</v>
      </c>
      <c r="I75" s="299">
        <v>0</v>
      </c>
      <c r="J75" s="300">
        <f t="shared" si="22"/>
        <v>10000</v>
      </c>
      <c r="K75" s="301">
        <v>10000</v>
      </c>
      <c r="L75" s="302"/>
      <c r="M75" s="302"/>
      <c r="N75" s="302"/>
      <c r="O75" s="309">
        <v>0</v>
      </c>
      <c r="P75" s="309"/>
      <c r="Q75" s="309"/>
      <c r="R75" s="139"/>
      <c r="S75" s="140">
        <f t="shared" si="23"/>
        <v>10000</v>
      </c>
      <c r="T75" s="309">
        <v>0</v>
      </c>
      <c r="U75" s="304"/>
      <c r="X75" s="98"/>
      <c r="Y75" s="305"/>
      <c r="Z75" s="98"/>
    </row>
    <row r="76" spans="1:26" ht="34.5" hidden="1" customHeight="1">
      <c r="A76" s="167" t="s">
        <v>35</v>
      </c>
      <c r="B76" s="310"/>
      <c r="C76" s="311"/>
      <c r="D76" s="306"/>
      <c r="E76" s="312"/>
      <c r="F76" s="313"/>
      <c r="G76" s="308"/>
      <c r="H76" s="299"/>
      <c r="I76" s="299"/>
      <c r="J76" s="300"/>
      <c r="K76" s="301">
        <v>500</v>
      </c>
      <c r="L76" s="302"/>
      <c r="M76" s="302"/>
      <c r="N76" s="302"/>
      <c r="O76" s="309">
        <v>0</v>
      </c>
      <c r="P76" s="309"/>
      <c r="Q76" s="309"/>
      <c r="R76" s="139"/>
      <c r="S76" s="140">
        <f t="shared" si="23"/>
        <v>500</v>
      </c>
      <c r="T76" s="309">
        <v>0</v>
      </c>
      <c r="U76" s="304"/>
      <c r="X76" s="98"/>
      <c r="Y76" s="305"/>
      <c r="Z76" s="98"/>
    </row>
    <row r="77" spans="1:26" ht="34.5" hidden="1" customHeight="1">
      <c r="A77" s="167" t="s">
        <v>36</v>
      </c>
      <c r="B77" s="310">
        <v>0</v>
      </c>
      <c r="C77" s="311">
        <v>0</v>
      </c>
      <c r="D77" s="306"/>
      <c r="E77" s="314">
        <v>2800</v>
      </c>
      <c r="F77" s="313">
        <v>1729</v>
      </c>
      <c r="G77" s="308">
        <f>SUM(E77-F77)</f>
        <v>1071</v>
      </c>
      <c r="H77" s="315">
        <v>0</v>
      </c>
      <c r="I77" s="315">
        <v>0</v>
      </c>
      <c r="J77" s="300">
        <f t="shared" si="22"/>
        <v>0</v>
      </c>
      <c r="K77" s="316">
        <v>0</v>
      </c>
      <c r="L77" s="317"/>
      <c r="M77" s="317"/>
      <c r="N77" s="317"/>
      <c r="O77" s="309">
        <v>0</v>
      </c>
      <c r="P77" s="309"/>
      <c r="Q77" s="309"/>
      <c r="R77" s="139"/>
      <c r="S77" s="140">
        <f t="shared" si="23"/>
        <v>0</v>
      </c>
      <c r="T77" s="309">
        <v>0</v>
      </c>
      <c r="U77" s="304"/>
      <c r="X77" s="98"/>
      <c r="Y77" s="305"/>
      <c r="Z77" s="98"/>
    </row>
    <row r="78" spans="1:26" ht="36" hidden="1" customHeight="1">
      <c r="A78" s="184" t="s">
        <v>37</v>
      </c>
      <c r="B78" s="185">
        <v>0</v>
      </c>
      <c r="C78" s="186">
        <v>0</v>
      </c>
      <c r="D78" s="318"/>
      <c r="E78" s="319">
        <v>5000</v>
      </c>
      <c r="F78" s="249">
        <v>2500</v>
      </c>
      <c r="G78" s="308">
        <f>SUM(E78-F78)</f>
        <v>2500</v>
      </c>
      <c r="H78" s="315">
        <v>0</v>
      </c>
      <c r="I78" s="315">
        <v>2500</v>
      </c>
      <c r="J78" s="300">
        <f t="shared" si="22"/>
        <v>-2500</v>
      </c>
      <c r="K78" s="316">
        <v>10000</v>
      </c>
      <c r="L78" s="317"/>
      <c r="M78" s="317"/>
      <c r="N78" s="317"/>
      <c r="O78" s="309">
        <v>0</v>
      </c>
      <c r="P78" s="309"/>
      <c r="Q78" s="309"/>
      <c r="R78" s="139"/>
      <c r="S78" s="140">
        <f t="shared" si="23"/>
        <v>10000</v>
      </c>
      <c r="T78" s="309">
        <v>0</v>
      </c>
      <c r="U78" s="304"/>
      <c r="X78" s="98"/>
      <c r="Y78" s="305"/>
      <c r="Z78" s="98"/>
    </row>
    <row r="79" spans="1:26" ht="30.75" hidden="1" customHeight="1">
      <c r="A79" s="194" t="s">
        <v>38</v>
      </c>
      <c r="B79" s="143">
        <v>0</v>
      </c>
      <c r="C79" s="195">
        <v>0</v>
      </c>
      <c r="D79" s="306"/>
      <c r="E79" s="307">
        <v>26734</v>
      </c>
      <c r="F79" s="132">
        <v>800</v>
      </c>
      <c r="G79" s="308">
        <f>SUM(E79-F79)</f>
        <v>25934</v>
      </c>
      <c r="H79" s="315">
        <v>4813</v>
      </c>
      <c r="I79" s="315">
        <v>0</v>
      </c>
      <c r="J79" s="320">
        <f t="shared" si="22"/>
        <v>4813</v>
      </c>
      <c r="K79" s="316">
        <v>0</v>
      </c>
      <c r="L79" s="317"/>
      <c r="M79" s="317"/>
      <c r="N79" s="317"/>
      <c r="O79" s="309">
        <v>0</v>
      </c>
      <c r="P79" s="309"/>
      <c r="Q79" s="309"/>
      <c r="R79" s="139"/>
      <c r="S79" s="140">
        <f t="shared" si="23"/>
        <v>0</v>
      </c>
      <c r="T79" s="309">
        <v>0</v>
      </c>
      <c r="U79" s="304"/>
      <c r="X79" s="98"/>
      <c r="Y79" s="305"/>
      <c r="Z79" s="98"/>
    </row>
    <row r="80" spans="1:26" ht="37.5" hidden="1" customHeight="1">
      <c r="A80" s="255" t="s">
        <v>39</v>
      </c>
      <c r="B80" s="294"/>
      <c r="C80" s="295"/>
      <c r="D80" s="187"/>
      <c r="E80" s="296"/>
      <c r="F80" s="321">
        <v>0</v>
      </c>
      <c r="G80" s="322"/>
      <c r="H80" s="323"/>
      <c r="I80" s="299">
        <v>0</v>
      </c>
      <c r="J80" s="300">
        <f t="shared" si="22"/>
        <v>0</v>
      </c>
      <c r="K80" s="324">
        <v>16691</v>
      </c>
      <c r="L80" s="232"/>
      <c r="M80" s="232"/>
      <c r="N80" s="232"/>
      <c r="O80" s="309">
        <v>0</v>
      </c>
      <c r="P80" s="309"/>
      <c r="Q80" s="309"/>
      <c r="R80" s="139"/>
      <c r="S80" s="140">
        <f t="shared" si="23"/>
        <v>16691</v>
      </c>
      <c r="T80" s="309">
        <v>0</v>
      </c>
      <c r="U80" s="304"/>
      <c r="X80" s="98"/>
      <c r="Y80" s="305"/>
      <c r="Z80" s="98"/>
    </row>
    <row r="81" spans="1:26" ht="29.25" hidden="1" customHeight="1">
      <c r="A81" s="184" t="s">
        <v>40</v>
      </c>
      <c r="B81" s="185"/>
      <c r="C81" s="186"/>
      <c r="D81" s="187"/>
      <c r="E81" s="319"/>
      <c r="F81" s="189">
        <v>0</v>
      </c>
      <c r="G81" s="322"/>
      <c r="H81" s="325"/>
      <c r="I81" s="315">
        <v>0</v>
      </c>
      <c r="J81" s="300">
        <f t="shared" si="22"/>
        <v>0</v>
      </c>
      <c r="K81" s="326">
        <v>0</v>
      </c>
      <c r="L81" s="327"/>
      <c r="M81" s="327"/>
      <c r="N81" s="327"/>
      <c r="O81" s="309">
        <v>0</v>
      </c>
      <c r="P81" s="309"/>
      <c r="Q81" s="309"/>
      <c r="R81" s="139"/>
      <c r="S81" s="140">
        <f t="shared" si="23"/>
        <v>0</v>
      </c>
      <c r="T81" s="309">
        <v>0</v>
      </c>
      <c r="U81" s="304"/>
      <c r="X81" s="98"/>
      <c r="Y81" s="305"/>
      <c r="Z81" s="98"/>
    </row>
    <row r="82" spans="1:26" ht="17.25" hidden="1" customHeight="1">
      <c r="A82" s="184"/>
      <c r="B82" s="185"/>
      <c r="C82" s="186"/>
      <c r="D82" s="187"/>
      <c r="E82" s="319"/>
      <c r="F82" s="249"/>
      <c r="G82" s="322"/>
      <c r="H82" s="325"/>
      <c r="I82" s="315"/>
      <c r="J82" s="328"/>
      <c r="K82" s="316"/>
      <c r="L82" s="317"/>
      <c r="M82" s="317"/>
      <c r="N82" s="317"/>
      <c r="O82" s="309"/>
      <c r="P82" s="309"/>
      <c r="Q82" s="309"/>
      <c r="R82" s="139"/>
      <c r="S82" s="140"/>
      <c r="T82" s="309"/>
      <c r="U82" s="304"/>
      <c r="X82" s="98"/>
      <c r="Y82" s="305"/>
      <c r="Z82" s="98"/>
    </row>
    <row r="83" spans="1:26" ht="17.25" hidden="1" customHeight="1" thickBot="1">
      <c r="A83" s="329"/>
      <c r="B83" s="330"/>
      <c r="C83" s="331"/>
      <c r="D83" s="332"/>
      <c r="E83" s="333"/>
      <c r="F83" s="334"/>
      <c r="G83" s="335"/>
      <c r="H83" s="336"/>
      <c r="I83" s="336"/>
      <c r="J83" s="337"/>
      <c r="K83" s="338"/>
      <c r="L83" s="327"/>
      <c r="M83" s="327"/>
      <c r="N83" s="327"/>
      <c r="O83" s="309"/>
      <c r="P83" s="339"/>
      <c r="Q83" s="339"/>
      <c r="R83" s="267"/>
      <c r="S83" s="268"/>
      <c r="T83" s="339"/>
      <c r="U83" s="304"/>
      <c r="X83" s="98"/>
      <c r="Y83" s="305"/>
      <c r="Z83" s="98"/>
    </row>
    <row r="84" spans="1:26" s="4" customFormat="1" ht="25.15" customHeight="1">
      <c r="A84" s="340" t="s">
        <v>41</v>
      </c>
      <c r="B84" s="341">
        <f>B10</f>
        <v>121062</v>
      </c>
      <c r="C84" s="342">
        <f>C10</f>
        <v>113859</v>
      </c>
      <c r="D84" s="343"/>
      <c r="E84" s="344">
        <f t="shared" ref="E84:Z84" si="24">E10</f>
        <v>198423</v>
      </c>
      <c r="F84" s="345">
        <f t="shared" si="24"/>
        <v>201941</v>
      </c>
      <c r="G84" s="346">
        <f t="shared" si="24"/>
        <v>-3518</v>
      </c>
      <c r="H84" s="346">
        <f t="shared" si="24"/>
        <v>191868</v>
      </c>
      <c r="I84" s="346">
        <f t="shared" si="24"/>
        <v>224618</v>
      </c>
      <c r="J84" s="347">
        <f t="shared" si="24"/>
        <v>-32750</v>
      </c>
      <c r="K84" s="348">
        <f t="shared" si="24"/>
        <v>230240.47999999998</v>
      </c>
      <c r="L84" s="348">
        <f t="shared" si="24"/>
        <v>191868</v>
      </c>
      <c r="M84" s="348">
        <f t="shared" si="24"/>
        <v>224618</v>
      </c>
      <c r="N84" s="349">
        <f t="shared" si="24"/>
        <v>230240</v>
      </c>
      <c r="O84" s="350">
        <f t="shared" si="24"/>
        <v>217252</v>
      </c>
      <c r="P84" s="351">
        <f t="shared" si="24"/>
        <v>203689</v>
      </c>
      <c r="Q84" s="351">
        <f t="shared" si="24"/>
        <v>191692</v>
      </c>
      <c r="R84" s="352">
        <f t="shared" si="24"/>
        <v>203689</v>
      </c>
      <c r="S84" s="352">
        <f t="shared" si="24"/>
        <v>0</v>
      </c>
      <c r="T84" s="352">
        <f t="shared" si="24"/>
        <v>389123</v>
      </c>
      <c r="U84" s="352">
        <f t="shared" si="24"/>
        <v>423629</v>
      </c>
      <c r="V84" s="353">
        <f t="shared" si="24"/>
        <v>363387</v>
      </c>
      <c r="W84" s="353">
        <f t="shared" si="24"/>
        <v>434607</v>
      </c>
      <c r="X84" s="354">
        <f t="shared" si="24"/>
        <v>425000</v>
      </c>
      <c r="Y84" s="355">
        <f t="shared" si="24"/>
        <v>356359</v>
      </c>
      <c r="Z84" s="356">
        <f t="shared" si="24"/>
        <v>428500</v>
      </c>
    </row>
    <row r="85" spans="1:26" s="14" customFormat="1" ht="21" customHeight="1">
      <c r="A85" s="357" t="s">
        <v>42</v>
      </c>
      <c r="B85" s="358">
        <f>SUM(B32+B49+B70)</f>
        <v>82833</v>
      </c>
      <c r="C85" s="359">
        <f>SUM(C32+C49+C70)</f>
        <v>77356</v>
      </c>
      <c r="D85" s="360"/>
      <c r="E85" s="361">
        <f t="shared" ref="E85:J85" si="25">SUM(E32+E49+E70)</f>
        <v>177573</v>
      </c>
      <c r="F85" s="362">
        <f t="shared" si="25"/>
        <v>105096.79000000001</v>
      </c>
      <c r="G85" s="363">
        <f t="shared" si="25"/>
        <v>73066.53</v>
      </c>
      <c r="H85" s="363">
        <f t="shared" si="25"/>
        <v>191868</v>
      </c>
      <c r="I85" s="363">
        <f t="shared" si="25"/>
        <v>224618</v>
      </c>
      <c r="J85" s="364">
        <f t="shared" si="25"/>
        <v>-32750</v>
      </c>
      <c r="K85" s="365">
        <f t="shared" ref="K85:Z85" si="26">K32+K49+K70</f>
        <v>230240.47999999998</v>
      </c>
      <c r="L85" s="365">
        <f t="shared" si="26"/>
        <v>191868</v>
      </c>
      <c r="M85" s="365">
        <f t="shared" si="26"/>
        <v>224618</v>
      </c>
      <c r="N85" s="366">
        <f t="shared" si="26"/>
        <v>230240</v>
      </c>
      <c r="O85" s="366">
        <f t="shared" si="26"/>
        <v>217252</v>
      </c>
      <c r="P85" s="367">
        <f t="shared" si="26"/>
        <v>203689</v>
      </c>
      <c r="Q85" s="367">
        <f t="shared" si="26"/>
        <v>191692</v>
      </c>
      <c r="R85" s="368">
        <f t="shared" si="26"/>
        <v>203689</v>
      </c>
      <c r="S85" s="368">
        <f t="shared" si="26"/>
        <v>0</v>
      </c>
      <c r="T85" s="368">
        <f t="shared" si="26"/>
        <v>389123</v>
      </c>
      <c r="U85" s="368">
        <f t="shared" si="26"/>
        <v>423629</v>
      </c>
      <c r="V85" s="368">
        <f t="shared" si="26"/>
        <v>363387</v>
      </c>
      <c r="W85" s="368">
        <f t="shared" si="26"/>
        <v>434607</v>
      </c>
      <c r="X85" s="368">
        <f t="shared" si="26"/>
        <v>425000</v>
      </c>
      <c r="Y85" s="368">
        <f t="shared" si="26"/>
        <v>356359</v>
      </c>
      <c r="Z85" s="368">
        <f t="shared" si="26"/>
        <v>428500</v>
      </c>
    </row>
    <row r="86" spans="1:26" s="15" customFormat="1" ht="25.5" customHeight="1" thickBot="1">
      <c r="A86" s="369"/>
      <c r="B86" s="370">
        <f>SUM(B84-B85)</f>
        <v>38229</v>
      </c>
      <c r="C86" s="371">
        <f>SUM(C84-C85)</f>
        <v>36503</v>
      </c>
      <c r="D86" s="372"/>
      <c r="E86" s="373">
        <f t="shared" ref="E86:J86" si="27">SUM(E84-E85)</f>
        <v>20850</v>
      </c>
      <c r="F86" s="374">
        <f t="shared" si="27"/>
        <v>96844.209999999992</v>
      </c>
      <c r="G86" s="375">
        <f t="shared" si="27"/>
        <v>-76584.53</v>
      </c>
      <c r="H86" s="375">
        <f t="shared" si="27"/>
        <v>0</v>
      </c>
      <c r="I86" s="375">
        <f t="shared" si="27"/>
        <v>0</v>
      </c>
      <c r="J86" s="376">
        <f t="shared" si="27"/>
        <v>0</v>
      </c>
      <c r="K86" s="377">
        <f>K84-K85</f>
        <v>0</v>
      </c>
      <c r="L86" s="377">
        <f t="shared" ref="L86:N86" si="28">L84-L85</f>
        <v>0</v>
      </c>
      <c r="M86" s="377">
        <f t="shared" si="28"/>
        <v>0</v>
      </c>
      <c r="N86" s="378">
        <f t="shared" si="28"/>
        <v>0</v>
      </c>
      <c r="O86" s="378">
        <f>O84-O85</f>
        <v>0</v>
      </c>
      <c r="P86" s="379">
        <f t="shared" ref="P86:R86" si="29">P84-P85</f>
        <v>0</v>
      </c>
      <c r="Q86" s="379">
        <f t="shared" si="29"/>
        <v>0</v>
      </c>
      <c r="R86" s="380">
        <f t="shared" si="29"/>
        <v>0</v>
      </c>
      <c r="S86" s="381">
        <f>SUM(S84-S85)</f>
        <v>0</v>
      </c>
      <c r="T86" s="382">
        <f t="shared" ref="T86:Y86" si="30">T84-T85</f>
        <v>0</v>
      </c>
      <c r="U86" s="382">
        <f t="shared" si="30"/>
        <v>0</v>
      </c>
      <c r="V86" s="383">
        <f t="shared" ref="V86" si="31">V84-V85</f>
        <v>0</v>
      </c>
      <c r="W86" s="383">
        <f t="shared" si="30"/>
        <v>0</v>
      </c>
      <c r="X86" s="384">
        <f t="shared" si="30"/>
        <v>0</v>
      </c>
      <c r="Y86" s="384">
        <f t="shared" si="30"/>
        <v>0</v>
      </c>
      <c r="Z86" s="385">
        <f>Z84-Z85</f>
        <v>0</v>
      </c>
    </row>
    <row r="87" spans="1:26" ht="17.25" customHeight="1">
      <c r="A87" s="16"/>
      <c r="B87" s="6"/>
      <c r="C87" s="6"/>
      <c r="D87" s="6"/>
      <c r="E87" s="10"/>
      <c r="G87" s="6"/>
      <c r="H87" s="17"/>
      <c r="I87" s="17"/>
      <c r="J87" s="6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6" ht="17.25" customHeight="1">
      <c r="A88" s="1"/>
      <c r="B88" s="6"/>
      <c r="C88" s="19"/>
      <c r="G88" s="1"/>
      <c r="H88" s="3"/>
      <c r="I88" s="3"/>
      <c r="J88" s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Y88" s="87" t="s">
        <v>17</v>
      </c>
      <c r="Z88" s="87" t="s">
        <v>17</v>
      </c>
    </row>
    <row r="89" spans="1:26" ht="17.25" customHeight="1">
      <c r="A89" s="1"/>
      <c r="B89" s="20"/>
      <c r="C89" s="21"/>
      <c r="G89" s="1"/>
      <c r="H89" s="22"/>
      <c r="I89" s="22"/>
      <c r="J89" s="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6" ht="17.25" customHeight="1">
      <c r="A90" s="1"/>
      <c r="B90" s="20"/>
      <c r="C90" s="23"/>
      <c r="G90" s="1"/>
      <c r="H90" s="3"/>
      <c r="I90" s="3"/>
      <c r="J90" s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6" ht="17.25" customHeight="1">
      <c r="A91" s="24"/>
      <c r="B91" s="6"/>
      <c r="C91" s="21"/>
      <c r="F91" s="25"/>
      <c r="O91" s="6"/>
      <c r="P91" s="6"/>
      <c r="Q91" s="6"/>
      <c r="R91" s="6"/>
      <c r="S91" s="6"/>
      <c r="T91" s="6"/>
      <c r="U91" s="6"/>
    </row>
    <row r="92" spans="1:26" ht="17.25" customHeight="1">
      <c r="A92" s="26"/>
      <c r="B92" s="27"/>
      <c r="C92" s="27"/>
      <c r="D92" s="25"/>
      <c r="E92" s="25"/>
      <c r="F92" s="6"/>
      <c r="G92" s="6"/>
      <c r="J92" s="6"/>
      <c r="O92" s="6"/>
      <c r="P92" s="6"/>
      <c r="Q92" s="6"/>
      <c r="R92" s="6"/>
      <c r="S92" s="6"/>
      <c r="T92" s="6"/>
      <c r="U92" s="6"/>
    </row>
    <row r="93" spans="1:26" ht="21" customHeight="1">
      <c r="A93" s="26"/>
      <c r="B93" s="28"/>
      <c r="C93" s="27"/>
      <c r="D93" s="25"/>
      <c r="G93" s="6"/>
      <c r="J93" s="6"/>
      <c r="O93" s="6"/>
      <c r="P93" s="6"/>
      <c r="Q93" s="6"/>
      <c r="R93" s="6"/>
      <c r="S93" s="6"/>
      <c r="T93" s="6"/>
      <c r="U93" s="6"/>
    </row>
    <row r="94" spans="1:26">
      <c r="A94" s="26"/>
      <c r="B94" s="27"/>
      <c r="C94" s="27"/>
      <c r="D94" s="25"/>
      <c r="E94" s="25"/>
      <c r="F94" s="29"/>
      <c r="G94" s="6"/>
      <c r="J94" s="6"/>
      <c r="O94" s="6"/>
      <c r="P94" s="6"/>
      <c r="Q94" s="6"/>
      <c r="R94" s="6"/>
      <c r="S94" s="6"/>
      <c r="T94" s="6"/>
      <c r="U94" s="6"/>
    </row>
    <row r="95" spans="1:26">
      <c r="A95" s="30"/>
      <c r="B95" s="27"/>
      <c r="C95" s="27"/>
      <c r="D95" s="6"/>
      <c r="E95" s="6"/>
      <c r="F95" s="25"/>
      <c r="G95" s="6"/>
      <c r="J95" s="6"/>
      <c r="O95" s="6"/>
      <c r="P95" s="6"/>
      <c r="Q95" s="6"/>
      <c r="R95" s="6"/>
      <c r="S95" s="8"/>
      <c r="T95" s="6"/>
      <c r="U95" s="6"/>
    </row>
    <row r="96" spans="1:26">
      <c r="A96" s="30"/>
      <c r="B96" s="27"/>
      <c r="C96" s="27"/>
      <c r="D96" s="6"/>
      <c r="E96" s="6"/>
      <c r="F96" s="25"/>
      <c r="G96" s="6"/>
      <c r="J96" s="6"/>
      <c r="O96" s="6"/>
      <c r="P96" s="6"/>
      <c r="Q96" s="6"/>
      <c r="R96" s="6"/>
      <c r="S96" s="6"/>
      <c r="T96" s="6"/>
      <c r="U96" s="6"/>
    </row>
    <row r="97" spans="1:21">
      <c r="A97" s="26"/>
      <c r="B97" s="28"/>
      <c r="C97" s="27"/>
      <c r="D97" s="25"/>
      <c r="E97" s="25"/>
      <c r="F97" s="25"/>
      <c r="G97" s="6"/>
      <c r="J97" s="6"/>
      <c r="O97" s="6"/>
      <c r="P97" s="6"/>
      <c r="Q97" s="6"/>
      <c r="R97" s="6"/>
      <c r="S97" s="6"/>
      <c r="T97" s="6"/>
      <c r="U97" s="6"/>
    </row>
    <row r="98" spans="1:21">
      <c r="A98" s="26"/>
      <c r="B98" s="27"/>
      <c r="C98" s="27"/>
      <c r="D98" s="25"/>
      <c r="E98" s="25"/>
      <c r="F98" s="29"/>
      <c r="G98" s="6"/>
      <c r="J98" s="6"/>
      <c r="O98" s="6"/>
      <c r="P98" s="6"/>
      <c r="Q98" s="6"/>
      <c r="R98" s="6"/>
      <c r="S98" s="6"/>
      <c r="T98" s="6"/>
      <c r="U98" s="6"/>
    </row>
    <row r="99" spans="1:21">
      <c r="A99" s="30"/>
      <c r="B99" s="6"/>
      <c r="C99" s="6"/>
      <c r="D99" s="6"/>
      <c r="E99" s="6"/>
      <c r="F99" s="25"/>
      <c r="G99" s="6"/>
      <c r="J99" s="6"/>
      <c r="O99" s="6"/>
      <c r="P99" s="6"/>
      <c r="Q99" s="6"/>
      <c r="R99" s="6"/>
      <c r="S99" s="6"/>
      <c r="T99" s="6"/>
      <c r="U99" s="6"/>
    </row>
    <row r="100" spans="1:21">
      <c r="A100" s="30"/>
      <c r="B100" s="6"/>
      <c r="C100" s="6"/>
      <c r="D100" s="6"/>
      <c r="E100" s="6"/>
      <c r="F100" s="25"/>
      <c r="G100" s="6"/>
      <c r="J100" s="6"/>
      <c r="O100" s="6"/>
      <c r="P100" s="6"/>
      <c r="Q100" s="6"/>
      <c r="R100" s="6"/>
      <c r="S100" s="6"/>
      <c r="T100" s="6"/>
      <c r="U100" s="6"/>
    </row>
    <row r="101" spans="1:21">
      <c r="A101" s="2"/>
      <c r="B101" s="6"/>
      <c r="C101" s="11"/>
      <c r="D101" s="11"/>
      <c r="E101" s="11"/>
      <c r="F101" s="11"/>
      <c r="G101" s="6"/>
      <c r="H101" s="2"/>
      <c r="I101" s="2"/>
      <c r="J101" s="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6"/>
      <c r="C102" s="6"/>
      <c r="D102" s="6"/>
      <c r="G102" s="6"/>
      <c r="H102" s="2"/>
      <c r="I102" s="2"/>
      <c r="J102" s="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6"/>
      <c r="C103" s="6"/>
      <c r="D103" s="6"/>
      <c r="G103" s="6"/>
      <c r="H103" s="2"/>
      <c r="I103" s="2"/>
      <c r="J103" s="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6"/>
      <c r="C104" s="6"/>
      <c r="D104" s="6"/>
      <c r="G104" s="6"/>
      <c r="H104" s="2"/>
      <c r="I104" s="2"/>
      <c r="J104" s="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6"/>
      <c r="C105" s="6"/>
      <c r="D105" s="6"/>
      <c r="G105" s="6"/>
      <c r="H105" s="2"/>
      <c r="I105" s="2"/>
      <c r="J105" s="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6"/>
      <c r="C106" s="6"/>
      <c r="D106" s="6"/>
      <c r="G106" s="6"/>
      <c r="H106" s="2"/>
      <c r="I106" s="2"/>
      <c r="J106" s="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5"/>
      <c r="C107" s="5"/>
      <c r="D107" s="5"/>
      <c r="G107" s="5"/>
      <c r="H107" s="2"/>
      <c r="I107" s="2"/>
      <c r="J107" s="5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5"/>
      <c r="C108" s="5"/>
      <c r="D108" s="5"/>
      <c r="G108" s="5"/>
      <c r="H108" s="2"/>
      <c r="I108" s="2"/>
      <c r="J108" s="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5"/>
      <c r="C109" s="5"/>
      <c r="D109" s="5"/>
      <c r="G109" s="5"/>
      <c r="H109" s="2"/>
      <c r="I109" s="2"/>
      <c r="J109" s="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6"/>
      <c r="C110" s="6"/>
      <c r="D110" s="6"/>
      <c r="G110" s="6"/>
      <c r="H110" s="2"/>
      <c r="I110" s="2"/>
      <c r="J110" s="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6"/>
      <c r="C111" s="6"/>
      <c r="D111" s="6"/>
      <c r="G111" s="6"/>
      <c r="H111" s="2"/>
      <c r="I111" s="2"/>
      <c r="J111" s="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6"/>
      <c r="C112" s="6"/>
      <c r="D112" s="6"/>
      <c r="G112" s="6"/>
      <c r="H112" s="2"/>
      <c r="I112" s="2"/>
      <c r="J112" s="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10" s="2" customFormat="1">
      <c r="B113" s="9"/>
      <c r="C113" s="9"/>
      <c r="D113" s="9"/>
      <c r="E113" s="7"/>
      <c r="F113" s="12"/>
      <c r="G113" s="9"/>
      <c r="J113" s="9"/>
    </row>
    <row r="114" spans="2:10" s="2" customFormat="1">
      <c r="B114" s="5"/>
      <c r="C114" s="5"/>
      <c r="D114" s="5"/>
      <c r="E114" s="7"/>
      <c r="F114" s="12"/>
      <c r="G114" s="5"/>
      <c r="J114" s="5"/>
    </row>
    <row r="115" spans="2:10" s="2" customFormat="1">
      <c r="B115" s="25"/>
      <c r="C115" s="25"/>
      <c r="D115" s="25"/>
      <c r="E115" s="7"/>
      <c r="F115" s="12"/>
      <c r="G115" s="25"/>
      <c r="J115" s="25"/>
    </row>
    <row r="116" spans="2:10" s="2" customFormat="1">
      <c r="B116" s="25"/>
      <c r="C116" s="25"/>
      <c r="D116" s="25"/>
      <c r="E116" s="7"/>
      <c r="F116" s="12"/>
      <c r="G116" s="25"/>
      <c r="J116" s="25"/>
    </row>
    <row r="117" spans="2:10" s="2" customFormat="1">
      <c r="B117" s="25"/>
      <c r="C117" s="25"/>
      <c r="D117" s="25"/>
      <c r="E117" s="7"/>
      <c r="F117" s="12"/>
      <c r="G117" s="25"/>
      <c r="J117" s="25"/>
    </row>
    <row r="118" spans="2:10" s="2" customFormat="1">
      <c r="B118" s="25"/>
      <c r="C118" s="25"/>
      <c r="D118" s="25"/>
      <c r="E118" s="7"/>
      <c r="F118" s="12"/>
      <c r="G118" s="25"/>
      <c r="J118" s="25"/>
    </row>
    <row r="119" spans="2:10" s="2" customFormat="1">
      <c r="B119" s="25"/>
      <c r="C119" s="25"/>
      <c r="D119" s="25"/>
      <c r="E119" s="7"/>
      <c r="F119" s="12"/>
      <c r="G119" s="25"/>
      <c r="J119" s="25"/>
    </row>
    <row r="120" spans="2:10" s="2" customFormat="1">
      <c r="B120" s="6"/>
      <c r="C120" s="6"/>
      <c r="D120" s="6"/>
      <c r="E120" s="7"/>
      <c r="F120" s="12"/>
      <c r="G120" s="6"/>
      <c r="J120" s="6"/>
    </row>
    <row r="121" spans="2:10" s="2" customFormat="1">
      <c r="B121" s="9"/>
      <c r="C121" s="9"/>
      <c r="D121" s="9"/>
      <c r="E121" s="7"/>
      <c r="F121" s="12"/>
      <c r="G121" s="9"/>
      <c r="J121" s="9"/>
    </row>
    <row r="122" spans="2:10" s="2" customFormat="1">
      <c r="B122" s="5"/>
      <c r="C122" s="5"/>
      <c r="D122" s="5"/>
      <c r="E122" s="7"/>
      <c r="F122" s="12"/>
      <c r="G122" s="5"/>
      <c r="J122" s="5"/>
    </row>
    <row r="123" spans="2:10" s="2" customFormat="1">
      <c r="B123" s="6"/>
      <c r="C123" s="6"/>
      <c r="D123" s="6"/>
      <c r="E123" s="7"/>
      <c r="F123" s="12"/>
      <c r="G123" s="6"/>
      <c r="J123" s="6"/>
    </row>
    <row r="124" spans="2:10" s="2" customFormat="1">
      <c r="B124" s="6"/>
      <c r="C124" s="6"/>
      <c r="D124" s="6"/>
      <c r="E124" s="7"/>
      <c r="F124" s="12"/>
      <c r="G124" s="6"/>
      <c r="J124" s="6"/>
    </row>
    <row r="125" spans="2:10" s="2" customFormat="1">
      <c r="B125" s="6"/>
      <c r="C125" s="6"/>
      <c r="D125" s="6"/>
      <c r="E125" s="7"/>
      <c r="F125" s="12"/>
      <c r="G125" s="6"/>
      <c r="J125" s="6"/>
    </row>
    <row r="126" spans="2:10" s="2" customFormat="1">
      <c r="B126" s="6"/>
      <c r="C126" s="6"/>
      <c r="D126" s="6"/>
      <c r="E126" s="7"/>
      <c r="F126" s="12"/>
      <c r="G126" s="6"/>
      <c r="J126" s="6"/>
    </row>
    <row r="127" spans="2:10" s="2" customFormat="1">
      <c r="B127" s="6"/>
      <c r="C127" s="6"/>
      <c r="D127" s="6"/>
      <c r="E127" s="7"/>
      <c r="F127" s="12"/>
      <c r="G127" s="6"/>
      <c r="J127" s="6"/>
    </row>
    <row r="128" spans="2:10" s="2" customFormat="1">
      <c r="B128" s="6"/>
      <c r="C128" s="6"/>
      <c r="D128" s="6"/>
      <c r="E128" s="7"/>
      <c r="F128" s="12"/>
      <c r="G128" s="6"/>
      <c r="J128" s="6"/>
    </row>
    <row r="129" spans="1:21">
      <c r="O129" s="6"/>
      <c r="P129" s="6"/>
      <c r="Q129" s="6"/>
      <c r="R129" s="6"/>
      <c r="S129" s="6"/>
      <c r="T129" s="6"/>
      <c r="U129" s="6"/>
    </row>
    <row r="130" spans="1:21">
      <c r="A130" s="2"/>
      <c r="B130" s="31"/>
      <c r="C130" s="31"/>
      <c r="D130" s="31"/>
      <c r="G130" s="31"/>
      <c r="H130" s="2"/>
      <c r="I130" s="2"/>
      <c r="J130" s="3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6"/>
      <c r="C131" s="6"/>
      <c r="D131" s="6"/>
      <c r="G131" s="6"/>
      <c r="H131" s="2"/>
      <c r="I131" s="2"/>
      <c r="J131" s="6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6"/>
      <c r="C132" s="6"/>
      <c r="D132" s="6"/>
      <c r="G132" s="6"/>
      <c r="H132" s="2"/>
      <c r="I132" s="2"/>
      <c r="J132" s="6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O133" s="6"/>
      <c r="P133" s="6"/>
      <c r="Q133" s="6"/>
      <c r="R133" s="6"/>
      <c r="S133" s="6"/>
      <c r="T133" s="6"/>
      <c r="U133" s="6"/>
    </row>
    <row r="134" spans="1:21">
      <c r="A134" s="2"/>
      <c r="B134" s="31"/>
      <c r="C134" s="31"/>
      <c r="D134" s="31"/>
      <c r="G134" s="31"/>
      <c r="H134" s="2"/>
      <c r="I134" s="2"/>
      <c r="J134" s="3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31"/>
      <c r="C135" s="31"/>
      <c r="D135" s="31"/>
      <c r="G135" s="31"/>
      <c r="H135" s="2"/>
      <c r="I135" s="2"/>
      <c r="J135" s="3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31"/>
      <c r="C136" s="31"/>
      <c r="D136" s="31"/>
      <c r="G136" s="31"/>
      <c r="H136" s="2"/>
      <c r="I136" s="2"/>
      <c r="J136" s="3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5"/>
      <c r="C137" s="25"/>
      <c r="D137" s="25"/>
      <c r="G137" s="25"/>
      <c r="H137" s="2"/>
      <c r="I137" s="2"/>
      <c r="J137" s="25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5"/>
      <c r="C138" s="25"/>
      <c r="D138" s="25"/>
      <c r="G138" s="25"/>
      <c r="H138" s="2"/>
      <c r="I138" s="2"/>
      <c r="J138" s="2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5"/>
      <c r="C139" s="25"/>
      <c r="D139" s="25"/>
      <c r="G139" s="25"/>
      <c r="H139" s="2"/>
      <c r="I139" s="2"/>
      <c r="J139" s="25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31"/>
      <c r="C140" s="31"/>
      <c r="D140" s="31"/>
      <c r="G140" s="31"/>
      <c r="H140" s="2"/>
      <c r="I140" s="2"/>
      <c r="J140" s="3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31"/>
      <c r="C141" s="31"/>
      <c r="D141" s="31"/>
      <c r="G141" s="31"/>
      <c r="H141" s="2"/>
      <c r="I141" s="2"/>
      <c r="J141" s="3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6"/>
      <c r="C142" s="6"/>
      <c r="D142" s="6"/>
      <c r="G142" s="6"/>
      <c r="H142" s="2"/>
      <c r="I142" s="2"/>
      <c r="J142" s="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6"/>
      <c r="C143" s="6"/>
      <c r="D143" s="6"/>
      <c r="G143" s="6"/>
      <c r="H143" s="2"/>
      <c r="I143" s="2"/>
      <c r="J143" s="6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6"/>
      <c r="C144" s="6"/>
      <c r="D144" s="6"/>
      <c r="G144" s="6"/>
      <c r="H144" s="2"/>
      <c r="I144" s="2"/>
      <c r="J144" s="6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6"/>
      <c r="C145" s="6"/>
      <c r="D145" s="6"/>
      <c r="G145" s="6"/>
      <c r="H145" s="2"/>
      <c r="I145" s="2"/>
      <c r="J145" s="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6"/>
      <c r="C146" s="6"/>
      <c r="D146" s="6"/>
      <c r="G146" s="6"/>
      <c r="H146" s="2"/>
      <c r="I146" s="2"/>
      <c r="J146" s="6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6"/>
      <c r="C147" s="6"/>
      <c r="D147" s="6"/>
      <c r="G147" s="6"/>
      <c r="H147" s="2"/>
      <c r="I147" s="2"/>
      <c r="J147" s="6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O148" s="6"/>
      <c r="P148" s="6"/>
      <c r="Q148" s="6"/>
      <c r="R148" s="6"/>
      <c r="S148" s="6"/>
      <c r="T148" s="6"/>
      <c r="U148" s="6"/>
    </row>
    <row r="149" spans="1:21">
      <c r="A149" s="2"/>
      <c r="B149" s="32"/>
      <c r="C149" s="32"/>
      <c r="D149" s="32"/>
      <c r="G149" s="32"/>
      <c r="H149" s="2"/>
      <c r="I149" s="2"/>
      <c r="J149" s="3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33"/>
      <c r="C150" s="33"/>
      <c r="D150" s="33"/>
      <c r="G150" s="33"/>
      <c r="H150" s="2"/>
      <c r="I150" s="2"/>
      <c r="J150" s="3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32"/>
      <c r="C151" s="32"/>
      <c r="D151" s="32"/>
      <c r="G151" s="32"/>
      <c r="H151" s="2"/>
      <c r="I151" s="2"/>
      <c r="J151" s="3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O152" s="6"/>
      <c r="P152" s="6"/>
      <c r="Q152" s="6"/>
      <c r="R152" s="6"/>
      <c r="S152" s="6"/>
      <c r="T152" s="6"/>
      <c r="U152" s="6"/>
    </row>
    <row r="153" spans="1:21">
      <c r="A153" s="2"/>
      <c r="B153" s="32"/>
      <c r="C153" s="32"/>
      <c r="D153" s="32"/>
      <c r="G153" s="32"/>
      <c r="H153" s="2"/>
      <c r="I153" s="2"/>
      <c r="J153" s="3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33"/>
      <c r="C154" s="33"/>
      <c r="D154" s="33"/>
      <c r="G154" s="33"/>
      <c r="H154" s="2"/>
      <c r="I154" s="2"/>
      <c r="J154" s="3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32"/>
      <c r="C155" s="32"/>
      <c r="D155" s="32"/>
      <c r="G155" s="32"/>
      <c r="H155" s="2"/>
      <c r="I155" s="2"/>
      <c r="J155" s="3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O156" s="6"/>
      <c r="P156" s="6"/>
      <c r="Q156" s="6"/>
      <c r="R156" s="6"/>
      <c r="S156" s="6"/>
      <c r="T156" s="6"/>
      <c r="U156" s="6"/>
    </row>
    <row r="157" spans="1:21">
      <c r="O157" s="6"/>
      <c r="P157" s="6"/>
      <c r="Q157" s="6"/>
      <c r="R157" s="6"/>
      <c r="S157" s="6"/>
      <c r="T157" s="6"/>
      <c r="U157" s="6"/>
    </row>
    <row r="158" spans="1:21">
      <c r="O158" s="6"/>
      <c r="P158" s="6"/>
      <c r="Q158" s="6"/>
      <c r="R158" s="6"/>
      <c r="S158" s="6"/>
      <c r="T158" s="6"/>
      <c r="U158" s="6"/>
    </row>
    <row r="159" spans="1:21">
      <c r="O159" s="6"/>
      <c r="P159" s="6"/>
      <c r="Q159" s="6"/>
      <c r="R159" s="6"/>
      <c r="S159" s="6"/>
      <c r="T159" s="6"/>
      <c r="U159" s="6"/>
    </row>
    <row r="160" spans="1:21">
      <c r="O160" s="6"/>
      <c r="P160" s="6"/>
      <c r="Q160" s="6"/>
      <c r="R160" s="6"/>
      <c r="S160" s="6"/>
      <c r="T160" s="6"/>
      <c r="U160" s="6"/>
    </row>
    <row r="161" spans="1:21">
      <c r="O161" s="6"/>
      <c r="P161" s="6"/>
      <c r="Q161" s="6"/>
      <c r="R161" s="6"/>
      <c r="S161" s="6"/>
      <c r="T161" s="6"/>
      <c r="U161" s="6"/>
    </row>
    <row r="162" spans="1:21">
      <c r="O162" s="6"/>
      <c r="P162" s="6"/>
      <c r="Q162" s="6"/>
      <c r="R162" s="6"/>
      <c r="S162" s="6"/>
      <c r="T162" s="6"/>
      <c r="U162" s="6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6"/>
      <c r="P163" s="6"/>
      <c r="Q163" s="6"/>
      <c r="R163" s="6"/>
      <c r="S163" s="6"/>
      <c r="T163" s="6"/>
      <c r="U163" s="6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6"/>
      <c r="P164" s="6"/>
      <c r="Q164" s="6"/>
      <c r="R164" s="6"/>
      <c r="S164" s="6"/>
      <c r="T164" s="6"/>
      <c r="U164" s="6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6"/>
      <c r="P165" s="6"/>
      <c r="Q165" s="6"/>
      <c r="R165" s="6"/>
      <c r="S165" s="6"/>
      <c r="T165" s="6"/>
      <c r="U165" s="6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6"/>
      <c r="P166" s="6"/>
      <c r="Q166" s="6"/>
      <c r="R166" s="6"/>
      <c r="S166" s="6"/>
      <c r="T166" s="6"/>
      <c r="U166" s="6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6"/>
      <c r="P167" s="6"/>
      <c r="Q167" s="6"/>
      <c r="R167" s="6"/>
      <c r="S167" s="6"/>
      <c r="T167" s="6"/>
      <c r="U167" s="6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6"/>
      <c r="P168" s="6"/>
      <c r="Q168" s="6"/>
      <c r="R168" s="6"/>
      <c r="S168" s="6"/>
      <c r="T168" s="6"/>
      <c r="U168" s="6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6"/>
      <c r="P169" s="6"/>
      <c r="Q169" s="6"/>
      <c r="R169" s="6"/>
      <c r="S169" s="6"/>
      <c r="T169" s="6"/>
      <c r="U169" s="6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6"/>
      <c r="P170" s="6"/>
      <c r="Q170" s="6"/>
      <c r="R170" s="6"/>
      <c r="S170" s="6"/>
      <c r="T170" s="6"/>
      <c r="U170" s="6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6"/>
      <c r="P171" s="6"/>
      <c r="Q171" s="6"/>
      <c r="R171" s="6"/>
      <c r="S171" s="6"/>
      <c r="T171" s="6"/>
      <c r="U171" s="6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6"/>
      <c r="P172" s="6"/>
      <c r="Q172" s="6"/>
      <c r="R172" s="6"/>
      <c r="S172" s="6"/>
      <c r="T172" s="6"/>
      <c r="U172" s="6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6"/>
      <c r="P173" s="6"/>
      <c r="Q173" s="6"/>
      <c r="R173" s="6"/>
      <c r="S173" s="6"/>
      <c r="T173" s="6"/>
      <c r="U173" s="6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6"/>
      <c r="P174" s="6"/>
      <c r="Q174" s="6"/>
      <c r="R174" s="6"/>
      <c r="S174" s="6"/>
      <c r="T174" s="6"/>
      <c r="U174" s="6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6"/>
      <c r="P175" s="6"/>
      <c r="Q175" s="6"/>
      <c r="R175" s="6"/>
      <c r="S175" s="6"/>
      <c r="T175" s="6"/>
      <c r="U175" s="6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6"/>
      <c r="P176" s="6"/>
      <c r="Q176" s="6"/>
      <c r="R176" s="6"/>
      <c r="S176" s="6"/>
      <c r="T176" s="6"/>
      <c r="U176" s="6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6"/>
      <c r="P177" s="6"/>
      <c r="Q177" s="6"/>
      <c r="R177" s="6"/>
      <c r="S177" s="6"/>
      <c r="T177" s="6"/>
      <c r="U177" s="6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6"/>
      <c r="P178" s="6"/>
      <c r="Q178" s="6"/>
      <c r="R178" s="6"/>
      <c r="S178" s="6"/>
      <c r="T178" s="6"/>
      <c r="U178" s="6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6"/>
      <c r="P179" s="6"/>
      <c r="Q179" s="6"/>
      <c r="R179" s="6"/>
      <c r="S179" s="6"/>
      <c r="T179" s="6"/>
      <c r="U179" s="6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6"/>
      <c r="P180" s="6"/>
      <c r="Q180" s="6"/>
      <c r="R180" s="6"/>
      <c r="S180" s="6"/>
      <c r="T180" s="6"/>
      <c r="U180" s="6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6"/>
      <c r="P181" s="6"/>
      <c r="Q181" s="6"/>
      <c r="R181" s="6"/>
      <c r="S181" s="6"/>
      <c r="T181" s="6"/>
      <c r="U181" s="6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6"/>
      <c r="P182" s="6"/>
      <c r="Q182" s="6"/>
      <c r="R182" s="6"/>
      <c r="S182" s="6"/>
      <c r="T182" s="6"/>
      <c r="U182" s="6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6"/>
      <c r="P183" s="6"/>
      <c r="Q183" s="6"/>
      <c r="R183" s="6"/>
      <c r="S183" s="6"/>
      <c r="T183" s="6"/>
      <c r="U183" s="6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6"/>
      <c r="P184" s="6"/>
      <c r="Q184" s="6"/>
      <c r="R184" s="6"/>
      <c r="S184" s="6"/>
      <c r="T184" s="6"/>
      <c r="U184" s="6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6"/>
      <c r="P185" s="6"/>
      <c r="Q185" s="6"/>
      <c r="R185" s="6"/>
      <c r="S185" s="6"/>
      <c r="T185" s="6"/>
      <c r="U185" s="6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6"/>
      <c r="P186" s="6"/>
      <c r="Q186" s="6"/>
      <c r="R186" s="6"/>
      <c r="S186" s="6"/>
      <c r="T186" s="6"/>
      <c r="U186" s="6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6"/>
      <c r="P187" s="6"/>
      <c r="Q187" s="6"/>
      <c r="R187" s="6"/>
      <c r="S187" s="6"/>
      <c r="T187" s="6"/>
      <c r="U187" s="6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6"/>
      <c r="P188" s="6"/>
      <c r="Q188" s="6"/>
      <c r="R188" s="6"/>
      <c r="S188" s="6"/>
      <c r="T188" s="6"/>
      <c r="U188" s="6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6"/>
      <c r="P189" s="6"/>
      <c r="Q189" s="6"/>
      <c r="R189" s="6"/>
      <c r="S189" s="6"/>
      <c r="T189" s="6"/>
      <c r="U189" s="6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6"/>
      <c r="P190" s="6"/>
      <c r="Q190" s="6"/>
      <c r="R190" s="6"/>
      <c r="S190" s="6"/>
      <c r="T190" s="6"/>
      <c r="U190" s="6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6"/>
      <c r="P191" s="6"/>
      <c r="Q191" s="6"/>
      <c r="R191" s="6"/>
      <c r="S191" s="6"/>
      <c r="T191" s="6"/>
      <c r="U191" s="6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6"/>
      <c r="P192" s="6"/>
      <c r="Q192" s="6"/>
      <c r="R192" s="6"/>
      <c r="S192" s="6"/>
      <c r="T192" s="6"/>
      <c r="U192" s="6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6"/>
      <c r="P193" s="6"/>
      <c r="Q193" s="6"/>
      <c r="R193" s="6"/>
      <c r="S193" s="6"/>
      <c r="T193" s="6"/>
      <c r="U193" s="6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6"/>
      <c r="P194" s="6"/>
      <c r="Q194" s="6"/>
      <c r="R194" s="6"/>
      <c r="S194" s="6"/>
      <c r="T194" s="6"/>
      <c r="U194" s="6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6"/>
      <c r="P195" s="6"/>
      <c r="Q195" s="6"/>
      <c r="R195" s="6"/>
      <c r="S195" s="6"/>
      <c r="T195" s="6"/>
      <c r="U195" s="6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6"/>
      <c r="P196" s="6"/>
      <c r="Q196" s="6"/>
      <c r="R196" s="6"/>
      <c r="S196" s="6"/>
      <c r="T196" s="6"/>
      <c r="U196" s="6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6"/>
      <c r="P197" s="6"/>
      <c r="Q197" s="6"/>
      <c r="R197" s="6"/>
      <c r="S197" s="6"/>
      <c r="T197" s="6"/>
      <c r="U197" s="6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6"/>
      <c r="P198" s="6"/>
      <c r="Q198" s="6"/>
      <c r="R198" s="6"/>
      <c r="S198" s="6"/>
      <c r="T198" s="6"/>
      <c r="U198" s="6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6"/>
      <c r="P199" s="6"/>
      <c r="Q199" s="6"/>
      <c r="R199" s="6"/>
      <c r="S199" s="6"/>
      <c r="T199" s="6"/>
      <c r="U199" s="6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6"/>
      <c r="P200" s="6"/>
      <c r="Q200" s="6"/>
      <c r="R200" s="6"/>
      <c r="S200" s="6"/>
      <c r="T200" s="6"/>
      <c r="U200" s="6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6"/>
      <c r="P201" s="6"/>
      <c r="Q201" s="6"/>
      <c r="R201" s="6"/>
      <c r="S201" s="6"/>
      <c r="T201" s="6"/>
      <c r="U201" s="6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6"/>
      <c r="P202" s="6"/>
      <c r="Q202" s="6"/>
      <c r="R202" s="6"/>
      <c r="S202" s="6"/>
      <c r="T202" s="6"/>
      <c r="U202" s="6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6"/>
      <c r="P203" s="6"/>
      <c r="Q203" s="6"/>
      <c r="R203" s="6"/>
      <c r="S203" s="6"/>
      <c r="T203" s="6"/>
      <c r="U203" s="6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6"/>
      <c r="P204" s="6"/>
      <c r="Q204" s="6"/>
      <c r="R204" s="6"/>
      <c r="S204" s="6"/>
      <c r="T204" s="6"/>
      <c r="U204" s="6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6"/>
      <c r="P205" s="6"/>
      <c r="Q205" s="6"/>
      <c r="R205" s="6"/>
      <c r="S205" s="6"/>
      <c r="T205" s="6"/>
      <c r="U205" s="6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6"/>
      <c r="P206" s="6"/>
      <c r="Q206" s="6"/>
      <c r="R206" s="6"/>
      <c r="S206" s="6"/>
      <c r="T206" s="6"/>
      <c r="U206" s="6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6"/>
      <c r="P207" s="6"/>
      <c r="Q207" s="6"/>
      <c r="R207" s="6"/>
      <c r="S207" s="6"/>
      <c r="T207" s="6"/>
      <c r="U207" s="6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6"/>
      <c r="P208" s="6"/>
      <c r="Q208" s="6"/>
      <c r="R208" s="6"/>
      <c r="S208" s="6"/>
      <c r="T208" s="6"/>
      <c r="U208" s="6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6"/>
      <c r="P209" s="6"/>
      <c r="Q209" s="6"/>
      <c r="R209" s="6"/>
      <c r="S209" s="6"/>
      <c r="T209" s="6"/>
      <c r="U209" s="6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6"/>
      <c r="P210" s="6"/>
      <c r="Q210" s="6"/>
      <c r="R210" s="6"/>
      <c r="S210" s="6"/>
      <c r="T210" s="6"/>
      <c r="U210" s="6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6"/>
      <c r="P211" s="6"/>
      <c r="Q211" s="6"/>
      <c r="R211" s="6"/>
      <c r="S211" s="6"/>
      <c r="T211" s="6"/>
      <c r="U211" s="6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6"/>
      <c r="P212" s="6"/>
      <c r="Q212" s="6"/>
      <c r="R212" s="6"/>
      <c r="S212" s="6"/>
      <c r="T212" s="6"/>
      <c r="U212" s="6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6"/>
      <c r="P213" s="6"/>
      <c r="Q213" s="6"/>
      <c r="R213" s="6"/>
      <c r="S213" s="6"/>
      <c r="T213" s="6"/>
      <c r="U213" s="6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6"/>
      <c r="P214" s="6"/>
      <c r="Q214" s="6"/>
      <c r="R214" s="6"/>
      <c r="S214" s="6"/>
      <c r="T214" s="6"/>
      <c r="U214" s="6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6"/>
      <c r="P215" s="6"/>
      <c r="Q215" s="6"/>
      <c r="R215" s="6"/>
      <c r="S215" s="6"/>
      <c r="T215" s="6"/>
      <c r="U215" s="6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6"/>
      <c r="P216" s="6"/>
      <c r="Q216" s="6"/>
      <c r="R216" s="6"/>
      <c r="S216" s="6"/>
      <c r="T216" s="6"/>
      <c r="U216" s="6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6"/>
      <c r="P217" s="6"/>
      <c r="Q217" s="6"/>
      <c r="R217" s="6"/>
      <c r="S217" s="6"/>
      <c r="T217" s="6"/>
      <c r="U217" s="6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6"/>
      <c r="P218" s="6"/>
      <c r="Q218" s="6"/>
      <c r="R218" s="6"/>
      <c r="S218" s="6"/>
      <c r="T218" s="6"/>
      <c r="U218" s="6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6"/>
      <c r="P219" s="6"/>
      <c r="Q219" s="6"/>
      <c r="R219" s="6"/>
      <c r="S219" s="6"/>
      <c r="T219" s="6"/>
      <c r="U219" s="6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6"/>
      <c r="P220" s="6"/>
      <c r="Q220" s="6"/>
      <c r="R220" s="6"/>
      <c r="S220" s="6"/>
      <c r="T220" s="6"/>
      <c r="U220" s="6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6"/>
      <c r="P221" s="6"/>
      <c r="Q221" s="6"/>
      <c r="R221" s="6"/>
      <c r="S221" s="6"/>
      <c r="T221" s="6"/>
      <c r="U221" s="6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6"/>
      <c r="P222" s="6"/>
      <c r="Q222" s="6"/>
      <c r="R222" s="6"/>
      <c r="S222" s="6"/>
      <c r="T222" s="6"/>
      <c r="U222" s="6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6"/>
      <c r="P223" s="6"/>
      <c r="Q223" s="6"/>
      <c r="R223" s="6"/>
      <c r="S223" s="6"/>
      <c r="T223" s="6"/>
      <c r="U223" s="6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6"/>
      <c r="P224" s="6"/>
      <c r="Q224" s="6"/>
      <c r="R224" s="6"/>
      <c r="S224" s="6"/>
      <c r="T224" s="6"/>
      <c r="U224" s="6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6"/>
      <c r="P225" s="6"/>
      <c r="Q225" s="6"/>
      <c r="R225" s="6"/>
      <c r="S225" s="6"/>
      <c r="T225" s="6"/>
      <c r="U225" s="6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6"/>
      <c r="P226" s="6"/>
      <c r="Q226" s="6"/>
      <c r="R226" s="6"/>
      <c r="S226" s="6"/>
      <c r="T226" s="6"/>
      <c r="U226" s="6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6"/>
      <c r="P227" s="6"/>
      <c r="Q227" s="6"/>
      <c r="R227" s="6"/>
      <c r="S227" s="6"/>
      <c r="T227" s="6"/>
      <c r="U227" s="6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6"/>
      <c r="P228" s="6"/>
      <c r="Q228" s="6"/>
      <c r="R228" s="6"/>
      <c r="S228" s="6"/>
      <c r="T228" s="6"/>
      <c r="U228" s="6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6"/>
      <c r="P229" s="6"/>
      <c r="Q229" s="6"/>
      <c r="R229" s="6"/>
      <c r="S229" s="6"/>
      <c r="T229" s="6"/>
      <c r="U229" s="6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6"/>
      <c r="P230" s="6"/>
      <c r="Q230" s="6"/>
      <c r="R230" s="6"/>
      <c r="S230" s="6"/>
      <c r="T230" s="6"/>
      <c r="U230" s="6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6"/>
      <c r="P231" s="6"/>
      <c r="Q231" s="6"/>
      <c r="R231" s="6"/>
      <c r="S231" s="6"/>
      <c r="T231" s="6"/>
      <c r="U231" s="6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6"/>
      <c r="P232" s="6"/>
      <c r="Q232" s="6"/>
      <c r="R232" s="6"/>
      <c r="S232" s="6"/>
      <c r="T232" s="6"/>
      <c r="U232" s="6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6"/>
      <c r="P233" s="6"/>
      <c r="Q233" s="6"/>
      <c r="R233" s="6"/>
      <c r="S233" s="6"/>
      <c r="T233" s="6"/>
      <c r="U233" s="6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6"/>
      <c r="P234" s="6"/>
      <c r="Q234" s="6"/>
      <c r="R234" s="6"/>
      <c r="S234" s="6"/>
      <c r="T234" s="6"/>
      <c r="U234" s="6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6"/>
      <c r="P235" s="6"/>
      <c r="Q235" s="6"/>
      <c r="R235" s="6"/>
      <c r="S235" s="6"/>
      <c r="T235" s="6"/>
      <c r="U235" s="6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6"/>
      <c r="P236" s="6"/>
      <c r="Q236" s="6"/>
      <c r="R236" s="6"/>
      <c r="S236" s="6"/>
      <c r="T236" s="6"/>
      <c r="U236" s="6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6"/>
      <c r="P237" s="6"/>
      <c r="Q237" s="6"/>
      <c r="R237" s="6"/>
      <c r="S237" s="6"/>
      <c r="T237" s="6"/>
      <c r="U237" s="6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6"/>
      <c r="P238" s="6"/>
      <c r="Q238" s="6"/>
      <c r="R238" s="6"/>
      <c r="S238" s="6"/>
      <c r="T238" s="6"/>
      <c r="U238" s="6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6"/>
      <c r="P239" s="6"/>
      <c r="Q239" s="6"/>
      <c r="R239" s="6"/>
      <c r="S239" s="6"/>
      <c r="T239" s="6"/>
      <c r="U239" s="6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6"/>
      <c r="P240" s="6"/>
      <c r="Q240" s="6"/>
      <c r="R240" s="6"/>
      <c r="S240" s="6"/>
      <c r="T240" s="6"/>
      <c r="U240" s="6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6"/>
      <c r="P241" s="6"/>
      <c r="Q241" s="6"/>
      <c r="R241" s="6"/>
      <c r="S241" s="6"/>
      <c r="T241" s="6"/>
      <c r="U241" s="6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6"/>
      <c r="P242" s="6"/>
      <c r="Q242" s="6"/>
      <c r="R242" s="6"/>
      <c r="S242" s="6"/>
      <c r="T242" s="6"/>
      <c r="U242" s="6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6"/>
      <c r="P243" s="6"/>
      <c r="Q243" s="6"/>
      <c r="R243" s="6"/>
      <c r="S243" s="6"/>
      <c r="T243" s="6"/>
      <c r="U243" s="6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6"/>
      <c r="P244" s="6"/>
      <c r="Q244" s="6"/>
      <c r="R244" s="6"/>
      <c r="S244" s="6"/>
      <c r="T244" s="6"/>
      <c r="U244" s="6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6"/>
      <c r="P245" s="6"/>
      <c r="Q245" s="6"/>
      <c r="R245" s="6"/>
      <c r="S245" s="6"/>
      <c r="T245" s="6"/>
      <c r="U245" s="6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6"/>
      <c r="P246" s="6"/>
      <c r="Q246" s="6"/>
      <c r="R246" s="6"/>
      <c r="S246" s="6"/>
      <c r="T246" s="6"/>
      <c r="U246" s="6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6"/>
      <c r="P247" s="6"/>
      <c r="Q247" s="6"/>
      <c r="R247" s="6"/>
      <c r="S247" s="6"/>
      <c r="T247" s="6"/>
      <c r="U247" s="6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6"/>
      <c r="P248" s="6"/>
      <c r="Q248" s="6"/>
      <c r="R248" s="6"/>
      <c r="S248" s="6"/>
      <c r="T248" s="6"/>
      <c r="U248" s="6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6"/>
      <c r="P249" s="6"/>
      <c r="Q249" s="6"/>
      <c r="R249" s="6"/>
      <c r="S249" s="6"/>
      <c r="T249" s="6"/>
      <c r="U249" s="6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6"/>
      <c r="P250" s="6"/>
      <c r="Q250" s="6"/>
      <c r="R250" s="6"/>
      <c r="S250" s="6"/>
      <c r="T250" s="6"/>
      <c r="U250" s="6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6"/>
      <c r="P251" s="6"/>
      <c r="Q251" s="6"/>
      <c r="R251" s="6"/>
      <c r="S251" s="6"/>
      <c r="T251" s="6"/>
      <c r="U251" s="6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6"/>
      <c r="P252" s="6"/>
      <c r="Q252" s="6"/>
      <c r="R252" s="6"/>
      <c r="S252" s="6"/>
      <c r="T252" s="6"/>
      <c r="U252" s="6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6"/>
      <c r="P253" s="6"/>
      <c r="Q253" s="6"/>
      <c r="R253" s="6"/>
      <c r="S253" s="6"/>
      <c r="T253" s="6"/>
      <c r="U253" s="6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6"/>
      <c r="P254" s="6"/>
      <c r="Q254" s="6"/>
      <c r="R254" s="6"/>
      <c r="S254" s="6"/>
      <c r="T254" s="6"/>
      <c r="U254" s="6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6"/>
      <c r="P255" s="6"/>
      <c r="Q255" s="6"/>
      <c r="R255" s="6"/>
      <c r="S255" s="6"/>
      <c r="T255" s="6"/>
      <c r="U255" s="6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6"/>
      <c r="P256" s="6"/>
      <c r="Q256" s="6"/>
      <c r="R256" s="6"/>
      <c r="S256" s="6"/>
      <c r="T256" s="6"/>
      <c r="U256" s="6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6"/>
      <c r="P257" s="6"/>
      <c r="Q257" s="6"/>
      <c r="R257" s="6"/>
      <c r="S257" s="6"/>
      <c r="T257" s="6"/>
      <c r="U257" s="6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6"/>
      <c r="P258" s="6"/>
      <c r="Q258" s="6"/>
      <c r="R258" s="6"/>
      <c r="S258" s="6"/>
      <c r="T258" s="6"/>
      <c r="U258" s="6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6"/>
      <c r="P259" s="6"/>
      <c r="Q259" s="6"/>
      <c r="R259" s="6"/>
      <c r="S259" s="6"/>
      <c r="T259" s="6"/>
      <c r="U259" s="6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6"/>
      <c r="P260" s="6"/>
      <c r="Q260" s="6"/>
      <c r="R260" s="6"/>
      <c r="S260" s="6"/>
      <c r="T260" s="6"/>
      <c r="U260" s="6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6"/>
      <c r="P261" s="6"/>
      <c r="Q261" s="6"/>
      <c r="R261" s="6"/>
      <c r="S261" s="6"/>
      <c r="T261" s="6"/>
      <c r="U261" s="6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6"/>
      <c r="P262" s="6"/>
      <c r="Q262" s="6"/>
      <c r="R262" s="6"/>
      <c r="S262" s="6"/>
      <c r="T262" s="6"/>
      <c r="U262" s="6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6"/>
      <c r="P263" s="6"/>
      <c r="Q263" s="6"/>
      <c r="R263" s="6"/>
      <c r="S263" s="6"/>
      <c r="T263" s="6"/>
      <c r="U263" s="6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6"/>
      <c r="P264" s="6"/>
      <c r="Q264" s="6"/>
      <c r="R264" s="6"/>
      <c r="S264" s="6"/>
      <c r="T264" s="6"/>
      <c r="U264" s="6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6"/>
      <c r="P265" s="6"/>
      <c r="Q265" s="6"/>
      <c r="R265" s="6"/>
      <c r="S265" s="6"/>
      <c r="T265" s="6"/>
      <c r="U265" s="6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6"/>
      <c r="P266" s="6"/>
      <c r="Q266" s="6"/>
      <c r="R266" s="6"/>
      <c r="S266" s="6"/>
      <c r="T266" s="6"/>
      <c r="U266" s="6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6"/>
      <c r="P267" s="6"/>
      <c r="Q267" s="6"/>
      <c r="R267" s="6"/>
      <c r="S267" s="6"/>
      <c r="T267" s="6"/>
      <c r="U267" s="6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6"/>
      <c r="P268" s="6"/>
      <c r="Q268" s="6"/>
      <c r="R268" s="6"/>
      <c r="S268" s="6"/>
      <c r="T268" s="6"/>
      <c r="U268" s="6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6"/>
      <c r="P269" s="6"/>
      <c r="Q269" s="6"/>
      <c r="R269" s="6"/>
      <c r="S269" s="6"/>
      <c r="T269" s="6"/>
      <c r="U269" s="6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6"/>
      <c r="P270" s="6"/>
      <c r="Q270" s="6"/>
      <c r="R270" s="6"/>
      <c r="S270" s="6"/>
      <c r="T270" s="6"/>
      <c r="U270" s="6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6"/>
      <c r="P271" s="6"/>
      <c r="Q271" s="6"/>
      <c r="R271" s="6"/>
      <c r="S271" s="6"/>
      <c r="T271" s="6"/>
      <c r="U271" s="6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6"/>
      <c r="P272" s="6"/>
      <c r="Q272" s="6"/>
      <c r="R272" s="6"/>
      <c r="S272" s="6"/>
      <c r="T272" s="6"/>
      <c r="U272" s="6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6"/>
      <c r="P273" s="6"/>
      <c r="Q273" s="6"/>
      <c r="R273" s="6"/>
      <c r="S273" s="6"/>
      <c r="T273" s="6"/>
      <c r="U273" s="6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6"/>
      <c r="P274" s="6"/>
      <c r="Q274" s="6"/>
      <c r="R274" s="6"/>
      <c r="S274" s="6"/>
      <c r="T274" s="6"/>
      <c r="U274" s="6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6"/>
      <c r="P275" s="6"/>
      <c r="Q275" s="6"/>
      <c r="R275" s="6"/>
      <c r="S275" s="6"/>
      <c r="T275" s="6"/>
      <c r="U275" s="6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6"/>
      <c r="P276" s="6"/>
      <c r="Q276" s="6"/>
      <c r="R276" s="6"/>
      <c r="S276" s="6"/>
      <c r="T276" s="6"/>
      <c r="U276" s="6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6"/>
      <c r="P277" s="6"/>
      <c r="Q277" s="6"/>
      <c r="R277" s="6"/>
      <c r="S277" s="6"/>
      <c r="T277" s="6"/>
      <c r="U277" s="6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6"/>
      <c r="P278" s="6"/>
      <c r="Q278" s="6"/>
      <c r="R278" s="6"/>
      <c r="S278" s="6"/>
      <c r="T278" s="6"/>
      <c r="U278" s="6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6"/>
      <c r="P279" s="6"/>
      <c r="Q279" s="6"/>
      <c r="R279" s="6"/>
      <c r="S279" s="6"/>
      <c r="T279" s="6"/>
      <c r="U279" s="6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6"/>
      <c r="P280" s="6"/>
      <c r="Q280" s="6"/>
      <c r="R280" s="6"/>
      <c r="S280" s="6"/>
      <c r="T280" s="6"/>
      <c r="U280" s="6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6"/>
      <c r="P281" s="6"/>
      <c r="Q281" s="6"/>
      <c r="R281" s="6"/>
      <c r="S281" s="6"/>
      <c r="T281" s="6"/>
      <c r="U281" s="6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6"/>
      <c r="P282" s="6"/>
      <c r="Q282" s="6"/>
      <c r="R282" s="6"/>
      <c r="S282" s="6"/>
      <c r="T282" s="6"/>
      <c r="U282" s="6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6"/>
      <c r="P283" s="6"/>
      <c r="Q283" s="6"/>
      <c r="R283" s="6"/>
      <c r="S283" s="6"/>
      <c r="T283" s="6"/>
      <c r="U283" s="6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6"/>
      <c r="P284" s="6"/>
      <c r="Q284" s="6"/>
      <c r="R284" s="6"/>
      <c r="S284" s="6"/>
      <c r="T284" s="6"/>
      <c r="U284" s="6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6"/>
      <c r="P285" s="6"/>
      <c r="Q285" s="6"/>
      <c r="R285" s="6"/>
      <c r="S285" s="6"/>
      <c r="T285" s="6"/>
      <c r="U285" s="6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6"/>
      <c r="P286" s="6"/>
      <c r="Q286" s="6"/>
      <c r="R286" s="6"/>
      <c r="S286" s="6"/>
      <c r="T286" s="6"/>
      <c r="U286" s="6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6"/>
      <c r="P287" s="6"/>
      <c r="Q287" s="6"/>
      <c r="R287" s="6"/>
      <c r="S287" s="6"/>
      <c r="T287" s="6"/>
      <c r="U287" s="6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6"/>
      <c r="P288" s="6"/>
      <c r="Q288" s="6"/>
      <c r="R288" s="6"/>
      <c r="S288" s="6"/>
      <c r="T288" s="6"/>
      <c r="U288" s="6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6"/>
      <c r="P289" s="6"/>
      <c r="Q289" s="6"/>
      <c r="R289" s="6"/>
      <c r="S289" s="6"/>
      <c r="T289" s="6"/>
      <c r="U289" s="6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6"/>
      <c r="P290" s="6"/>
      <c r="Q290" s="6"/>
      <c r="R290" s="6"/>
      <c r="S290" s="6"/>
      <c r="T290" s="6"/>
      <c r="U290" s="6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6"/>
      <c r="P291" s="6"/>
      <c r="Q291" s="6"/>
      <c r="R291" s="6"/>
      <c r="S291" s="6"/>
      <c r="T291" s="6"/>
      <c r="U291" s="6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6"/>
      <c r="P292" s="6"/>
      <c r="Q292" s="6"/>
      <c r="R292" s="6"/>
      <c r="S292" s="6"/>
      <c r="T292" s="6"/>
      <c r="U292" s="6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6"/>
      <c r="P293" s="6"/>
      <c r="Q293" s="6"/>
      <c r="R293" s="6"/>
      <c r="S293" s="6"/>
      <c r="T293" s="6"/>
      <c r="U293" s="6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6"/>
      <c r="P294" s="6"/>
      <c r="Q294" s="6"/>
      <c r="R294" s="6"/>
      <c r="S294" s="6"/>
      <c r="T294" s="6"/>
      <c r="U294" s="6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6"/>
      <c r="P295" s="6"/>
      <c r="Q295" s="6"/>
      <c r="R295" s="6"/>
      <c r="S295" s="6"/>
      <c r="T295" s="6"/>
      <c r="U295" s="6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6"/>
      <c r="P296" s="6"/>
      <c r="Q296" s="6"/>
      <c r="R296" s="6"/>
      <c r="S296" s="6"/>
      <c r="T296" s="6"/>
      <c r="U296" s="6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6"/>
      <c r="P297" s="6"/>
      <c r="Q297" s="6"/>
      <c r="R297" s="6"/>
      <c r="S297" s="6"/>
      <c r="T297" s="6"/>
      <c r="U297" s="6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6"/>
      <c r="P298" s="6"/>
      <c r="Q298" s="6"/>
      <c r="R298" s="6"/>
      <c r="S298" s="6"/>
      <c r="T298" s="6"/>
      <c r="U298" s="6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6"/>
      <c r="P299" s="6"/>
      <c r="Q299" s="6"/>
      <c r="R299" s="6"/>
      <c r="S299" s="6"/>
      <c r="T299" s="6"/>
      <c r="U299" s="6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6"/>
      <c r="P300" s="6"/>
      <c r="Q300" s="6"/>
      <c r="R300" s="6"/>
      <c r="S300" s="6"/>
      <c r="T300" s="6"/>
      <c r="U300" s="6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6"/>
      <c r="P301" s="6"/>
      <c r="Q301" s="6"/>
      <c r="R301" s="6"/>
      <c r="S301" s="6"/>
      <c r="T301" s="6"/>
      <c r="U301" s="6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6"/>
      <c r="P302" s="6"/>
      <c r="Q302" s="6"/>
      <c r="R302" s="6"/>
      <c r="S302" s="6"/>
      <c r="T302" s="6"/>
      <c r="U302" s="6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6"/>
      <c r="P303" s="6"/>
      <c r="Q303" s="6"/>
      <c r="R303" s="6"/>
      <c r="S303" s="6"/>
      <c r="T303" s="6"/>
      <c r="U303" s="6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6"/>
      <c r="P304" s="6"/>
      <c r="Q304" s="6"/>
      <c r="R304" s="6"/>
      <c r="S304" s="6"/>
      <c r="T304" s="6"/>
      <c r="U304" s="6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6"/>
      <c r="P305" s="6"/>
      <c r="Q305" s="6"/>
      <c r="R305" s="6"/>
      <c r="S305" s="6"/>
      <c r="T305" s="6"/>
      <c r="U305" s="6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6"/>
      <c r="P306" s="6"/>
      <c r="Q306" s="6"/>
      <c r="R306" s="6"/>
      <c r="S306" s="6"/>
      <c r="T306" s="6"/>
      <c r="U306" s="6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6"/>
      <c r="P307" s="6"/>
      <c r="Q307" s="6"/>
      <c r="R307" s="6"/>
      <c r="S307" s="6"/>
      <c r="T307" s="6"/>
      <c r="U307" s="6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6"/>
      <c r="P308" s="6"/>
      <c r="Q308" s="6"/>
      <c r="R308" s="6"/>
      <c r="S308" s="6"/>
      <c r="T308" s="6"/>
      <c r="U308" s="6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6"/>
      <c r="P309" s="6"/>
      <c r="Q309" s="6"/>
      <c r="R309" s="6"/>
      <c r="S309" s="6"/>
      <c r="T309" s="6"/>
      <c r="U309" s="6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6"/>
      <c r="P310" s="6"/>
      <c r="Q310" s="6"/>
      <c r="R310" s="6"/>
      <c r="S310" s="6"/>
      <c r="T310" s="6"/>
      <c r="U310" s="6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6"/>
      <c r="P311" s="6"/>
      <c r="Q311" s="6"/>
      <c r="R311" s="6"/>
      <c r="S311" s="6"/>
      <c r="T311" s="6"/>
      <c r="U311" s="6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6"/>
      <c r="P312" s="6"/>
      <c r="Q312" s="6"/>
      <c r="R312" s="6"/>
      <c r="S312" s="6"/>
      <c r="T312" s="6"/>
      <c r="U312" s="6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6"/>
      <c r="P313" s="6"/>
      <c r="Q313" s="6"/>
      <c r="R313" s="6"/>
      <c r="S313" s="6"/>
      <c r="T313" s="6"/>
      <c r="U313" s="6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6"/>
      <c r="P314" s="6"/>
      <c r="Q314" s="6"/>
      <c r="R314" s="6"/>
      <c r="S314" s="6"/>
      <c r="T314" s="6"/>
      <c r="U314" s="6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6"/>
      <c r="P315" s="6"/>
      <c r="Q315" s="6"/>
      <c r="R315" s="6"/>
      <c r="S315" s="6"/>
      <c r="T315" s="6"/>
      <c r="U315" s="6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6"/>
      <c r="P316" s="6"/>
      <c r="Q316" s="6"/>
      <c r="R316" s="6"/>
      <c r="S316" s="6"/>
      <c r="T316" s="6"/>
      <c r="U316" s="6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6"/>
      <c r="P317" s="6"/>
      <c r="Q317" s="6"/>
      <c r="R317" s="6"/>
      <c r="S317" s="6"/>
      <c r="T317" s="6"/>
      <c r="U317" s="6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6"/>
      <c r="P318" s="6"/>
      <c r="Q318" s="6"/>
      <c r="R318" s="6"/>
      <c r="S318" s="6"/>
      <c r="T318" s="6"/>
      <c r="U318" s="6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6"/>
      <c r="P319" s="6"/>
      <c r="Q319" s="6"/>
      <c r="R319" s="6"/>
      <c r="S319" s="6"/>
      <c r="T319" s="6"/>
      <c r="U319" s="6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6"/>
      <c r="P320" s="6"/>
      <c r="Q320" s="6"/>
      <c r="R320" s="6"/>
      <c r="S320" s="6"/>
      <c r="T320" s="6"/>
      <c r="U320" s="6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6"/>
      <c r="P321" s="6"/>
      <c r="Q321" s="6"/>
      <c r="R321" s="6"/>
      <c r="S321" s="6"/>
      <c r="T321" s="6"/>
      <c r="U321" s="6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6"/>
      <c r="P322" s="6"/>
      <c r="Q322" s="6"/>
      <c r="R322" s="6"/>
      <c r="S322" s="6"/>
      <c r="T322" s="6"/>
      <c r="U322" s="6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6"/>
      <c r="P323" s="6"/>
      <c r="Q323" s="6"/>
      <c r="R323" s="6"/>
      <c r="S323" s="6"/>
      <c r="T323" s="6"/>
      <c r="U323" s="6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6"/>
      <c r="P324" s="6"/>
      <c r="Q324" s="6"/>
      <c r="R324" s="6"/>
      <c r="S324" s="6"/>
      <c r="T324" s="6"/>
      <c r="U324" s="6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6"/>
      <c r="P325" s="6"/>
      <c r="Q325" s="6"/>
      <c r="R325" s="6"/>
      <c r="S325" s="6"/>
      <c r="T325" s="6"/>
      <c r="U325" s="6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6"/>
      <c r="P326" s="6"/>
      <c r="Q326" s="6"/>
      <c r="R326" s="6"/>
      <c r="S326" s="6"/>
      <c r="T326" s="6"/>
      <c r="U326" s="6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6"/>
      <c r="P327" s="6"/>
      <c r="Q327" s="6"/>
      <c r="R327" s="6"/>
      <c r="S327" s="6"/>
      <c r="T327" s="6"/>
      <c r="U327" s="6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6"/>
      <c r="P328" s="6"/>
      <c r="Q328" s="6"/>
      <c r="R328" s="6"/>
      <c r="S328" s="6"/>
      <c r="T328" s="6"/>
      <c r="U328" s="6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6"/>
      <c r="P329" s="6"/>
      <c r="Q329" s="6"/>
      <c r="R329" s="6"/>
      <c r="S329" s="6"/>
      <c r="T329" s="6"/>
      <c r="U329" s="6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6"/>
      <c r="P330" s="6"/>
      <c r="Q330" s="6"/>
      <c r="R330" s="6"/>
      <c r="S330" s="6"/>
      <c r="T330" s="6"/>
      <c r="U330" s="6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6"/>
      <c r="P331" s="6"/>
      <c r="Q331" s="6"/>
      <c r="R331" s="6"/>
      <c r="S331" s="6"/>
      <c r="T331" s="6"/>
      <c r="U331" s="6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6"/>
      <c r="P332" s="6"/>
      <c r="Q332" s="6"/>
      <c r="R332" s="6"/>
      <c r="S332" s="6"/>
      <c r="T332" s="6"/>
      <c r="U332" s="6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6"/>
      <c r="P333" s="6"/>
      <c r="Q333" s="6"/>
      <c r="R333" s="6"/>
      <c r="S333" s="6"/>
      <c r="T333" s="6"/>
      <c r="U333" s="6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6"/>
      <c r="P334" s="6"/>
      <c r="Q334" s="6"/>
      <c r="R334" s="6"/>
      <c r="S334" s="6"/>
      <c r="T334" s="6"/>
      <c r="U334" s="6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6"/>
      <c r="P335" s="6"/>
      <c r="Q335" s="6"/>
      <c r="R335" s="6"/>
      <c r="S335" s="6"/>
      <c r="T335" s="6"/>
      <c r="U335" s="6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6"/>
      <c r="P336" s="6"/>
      <c r="Q336" s="6"/>
      <c r="R336" s="6"/>
      <c r="S336" s="6"/>
      <c r="T336" s="6"/>
      <c r="U336" s="6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6"/>
      <c r="P337" s="6"/>
      <c r="Q337" s="6"/>
      <c r="R337" s="6"/>
      <c r="S337" s="6"/>
      <c r="T337" s="6"/>
      <c r="U337" s="6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6"/>
      <c r="P338" s="6"/>
      <c r="Q338" s="6"/>
      <c r="R338" s="6"/>
      <c r="S338" s="6"/>
      <c r="T338" s="6"/>
      <c r="U338" s="6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6"/>
      <c r="P339" s="6"/>
      <c r="Q339" s="6"/>
      <c r="R339" s="6"/>
      <c r="S339" s="6"/>
      <c r="T339" s="6"/>
      <c r="U339" s="6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6"/>
      <c r="P340" s="6"/>
      <c r="Q340" s="6"/>
      <c r="R340" s="6"/>
      <c r="S340" s="6"/>
      <c r="T340" s="6"/>
      <c r="U340" s="6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6"/>
      <c r="P341" s="6"/>
      <c r="Q341" s="6"/>
      <c r="R341" s="6"/>
      <c r="S341" s="6"/>
      <c r="T341" s="6"/>
      <c r="U341" s="6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6"/>
      <c r="P342" s="6"/>
      <c r="Q342" s="6"/>
      <c r="R342" s="6"/>
      <c r="S342" s="6"/>
      <c r="T342" s="6"/>
      <c r="U342" s="6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6"/>
      <c r="P343" s="6"/>
      <c r="Q343" s="6"/>
      <c r="R343" s="6"/>
      <c r="S343" s="6"/>
      <c r="T343" s="6"/>
      <c r="U343" s="6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6"/>
      <c r="P344" s="6"/>
      <c r="Q344" s="6"/>
      <c r="R344" s="6"/>
      <c r="S344" s="6"/>
      <c r="T344" s="6"/>
      <c r="U344" s="6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6"/>
      <c r="P345" s="6"/>
      <c r="Q345" s="6"/>
      <c r="R345" s="6"/>
      <c r="S345" s="6"/>
      <c r="T345" s="6"/>
      <c r="U345" s="6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6"/>
      <c r="P346" s="6"/>
      <c r="Q346" s="6"/>
      <c r="R346" s="6"/>
      <c r="S346" s="6"/>
      <c r="T346" s="6"/>
      <c r="U346" s="6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6"/>
      <c r="P347" s="6"/>
      <c r="Q347" s="6"/>
      <c r="R347" s="6"/>
      <c r="S347" s="6"/>
      <c r="T347" s="6"/>
      <c r="U347" s="6"/>
    </row>
    <row r="348" spans="1:2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6"/>
      <c r="P348" s="6"/>
      <c r="Q348" s="6"/>
      <c r="R348" s="6"/>
      <c r="S348" s="6"/>
      <c r="T348" s="6"/>
      <c r="U348" s="6"/>
    </row>
    <row r="349" spans="1:2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6"/>
      <c r="P349" s="6"/>
      <c r="Q349" s="6"/>
      <c r="R349" s="6"/>
      <c r="S349" s="6"/>
      <c r="T349" s="6"/>
      <c r="U349" s="6"/>
    </row>
    <row r="350" spans="1:2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6"/>
      <c r="P350" s="6"/>
      <c r="Q350" s="6"/>
      <c r="R350" s="6"/>
      <c r="S350" s="6"/>
      <c r="T350" s="6"/>
      <c r="U350" s="6"/>
    </row>
    <row r="351" spans="1:2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6"/>
      <c r="P351" s="6"/>
      <c r="Q351" s="6"/>
      <c r="R351" s="6"/>
      <c r="S351" s="6"/>
      <c r="T351" s="6"/>
      <c r="U351" s="6"/>
    </row>
    <row r="352" spans="1:2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6"/>
      <c r="P352" s="6"/>
      <c r="Q352" s="6"/>
      <c r="R352" s="6"/>
      <c r="S352" s="6"/>
      <c r="T352" s="6"/>
      <c r="U352" s="6"/>
    </row>
    <row r="353" spans="1:2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6"/>
      <c r="P353" s="6"/>
      <c r="Q353" s="6"/>
      <c r="R353" s="6"/>
      <c r="S353" s="6"/>
      <c r="T353" s="6"/>
      <c r="U353" s="6"/>
    </row>
    <row r="354" spans="1:2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6"/>
      <c r="P354" s="6"/>
      <c r="Q354" s="6"/>
      <c r="R354" s="6"/>
      <c r="S354" s="6"/>
      <c r="T354" s="6"/>
      <c r="U354" s="6"/>
    </row>
    <row r="355" spans="1:2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6"/>
      <c r="P355" s="6"/>
      <c r="Q355" s="6"/>
      <c r="R355" s="6"/>
      <c r="S355" s="6"/>
      <c r="T355" s="6"/>
      <c r="U355" s="6"/>
    </row>
    <row r="356" spans="1:2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6"/>
      <c r="P356" s="6"/>
      <c r="Q356" s="6"/>
      <c r="R356" s="6"/>
      <c r="S356" s="6"/>
      <c r="T356" s="6"/>
      <c r="U356" s="6"/>
    </row>
    <row r="357" spans="1:2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6"/>
      <c r="P357" s="6"/>
      <c r="Q357" s="6"/>
      <c r="R357" s="6"/>
      <c r="S357" s="6"/>
      <c r="T357" s="6"/>
      <c r="U357" s="6"/>
    </row>
    <row r="358" spans="1:2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6"/>
      <c r="P358" s="6"/>
      <c r="Q358" s="6"/>
      <c r="R358" s="6"/>
      <c r="S358" s="6"/>
      <c r="T358" s="6"/>
      <c r="U358" s="6"/>
    </row>
    <row r="359" spans="1:2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6"/>
      <c r="P359" s="6"/>
      <c r="Q359" s="6"/>
      <c r="R359" s="6"/>
      <c r="S359" s="6"/>
      <c r="T359" s="6"/>
      <c r="U359" s="6"/>
    </row>
    <row r="360" spans="1:2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6"/>
      <c r="P360" s="6"/>
      <c r="Q360" s="6"/>
      <c r="R360" s="6"/>
      <c r="S360" s="6"/>
      <c r="T360" s="6"/>
      <c r="U360" s="6"/>
    </row>
    <row r="361" spans="1:2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6"/>
      <c r="P361" s="6"/>
      <c r="Q361" s="6"/>
      <c r="R361" s="6"/>
      <c r="S361" s="6"/>
      <c r="T361" s="6"/>
      <c r="U361" s="6"/>
    </row>
    <row r="362" spans="1:2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6"/>
      <c r="P362" s="6"/>
      <c r="Q362" s="6"/>
      <c r="R362" s="6"/>
      <c r="S362" s="6"/>
      <c r="T362" s="6"/>
      <c r="U362" s="6"/>
    </row>
    <row r="363" spans="1:2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6"/>
      <c r="P363" s="6"/>
      <c r="Q363" s="6"/>
      <c r="R363" s="6"/>
      <c r="S363" s="6"/>
      <c r="T363" s="6"/>
      <c r="U363" s="6"/>
    </row>
    <row r="364" spans="1:2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6"/>
      <c r="P364" s="6"/>
      <c r="Q364" s="6"/>
      <c r="R364" s="6"/>
      <c r="S364" s="6"/>
      <c r="T364" s="6"/>
      <c r="U364" s="6"/>
    </row>
    <row r="365" spans="1:2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6"/>
      <c r="P365" s="6"/>
      <c r="Q365" s="6"/>
      <c r="R365" s="6"/>
      <c r="S365" s="6"/>
      <c r="T365" s="6"/>
      <c r="U365" s="6"/>
    </row>
    <row r="366" spans="1:2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6"/>
      <c r="P366" s="6"/>
      <c r="Q366" s="6"/>
      <c r="R366" s="6"/>
      <c r="S366" s="6"/>
      <c r="T366" s="6"/>
      <c r="U366" s="6"/>
    </row>
    <row r="367" spans="1:2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6"/>
      <c r="P367" s="6"/>
      <c r="Q367" s="6"/>
      <c r="R367" s="6"/>
      <c r="S367" s="6"/>
      <c r="T367" s="6"/>
      <c r="U367" s="6"/>
    </row>
    <row r="368" spans="1:2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6"/>
      <c r="P368" s="6"/>
      <c r="Q368" s="6"/>
      <c r="R368" s="6"/>
      <c r="S368" s="6"/>
      <c r="T368" s="6"/>
      <c r="U368" s="6"/>
    </row>
    <row r="369" spans="1:2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6"/>
      <c r="P369" s="6"/>
      <c r="Q369" s="6"/>
      <c r="R369" s="6"/>
      <c r="S369" s="6"/>
      <c r="T369" s="6"/>
      <c r="U369" s="6"/>
    </row>
    <row r="370" spans="1:2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6"/>
      <c r="P370" s="6"/>
      <c r="Q370" s="6"/>
      <c r="R370" s="6"/>
      <c r="S370" s="6"/>
      <c r="T370" s="6"/>
      <c r="U370" s="6"/>
    </row>
    <row r="371" spans="1:2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6"/>
      <c r="P371" s="6"/>
      <c r="Q371" s="6"/>
      <c r="R371" s="6"/>
      <c r="S371" s="6"/>
      <c r="T371" s="6"/>
      <c r="U371" s="6"/>
    </row>
    <row r="372" spans="1:2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6"/>
      <c r="P372" s="6"/>
      <c r="Q372" s="6"/>
      <c r="R372" s="6"/>
      <c r="S372" s="6"/>
      <c r="T372" s="6"/>
      <c r="U372" s="6"/>
    </row>
    <row r="373" spans="1:2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6"/>
      <c r="P373" s="6"/>
      <c r="Q373" s="6"/>
      <c r="R373" s="6"/>
      <c r="S373" s="6"/>
      <c r="T373" s="6"/>
      <c r="U373" s="6"/>
    </row>
    <row r="374" spans="1:2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6"/>
      <c r="P374" s="6"/>
      <c r="Q374" s="6"/>
      <c r="R374" s="6"/>
      <c r="S374" s="6"/>
      <c r="T374" s="6"/>
      <c r="U374" s="6"/>
    </row>
    <row r="375" spans="1:2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6"/>
      <c r="P375" s="6"/>
      <c r="Q375" s="6"/>
      <c r="R375" s="6"/>
      <c r="S375" s="6"/>
      <c r="T375" s="6"/>
      <c r="U375" s="6"/>
    </row>
    <row r="376" spans="1:2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6"/>
      <c r="P376" s="6"/>
      <c r="Q376" s="6"/>
      <c r="R376" s="6"/>
      <c r="S376" s="6"/>
      <c r="T376" s="6"/>
      <c r="U376" s="6"/>
    </row>
    <row r="377" spans="1:2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6"/>
      <c r="P377" s="6"/>
      <c r="Q377" s="6"/>
      <c r="R377" s="6"/>
      <c r="S377" s="6"/>
      <c r="T377" s="6"/>
      <c r="U377" s="6"/>
    </row>
    <row r="378" spans="1:2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6"/>
      <c r="P378" s="6"/>
      <c r="Q378" s="6"/>
      <c r="R378" s="6"/>
      <c r="S378" s="6"/>
      <c r="T378" s="6"/>
      <c r="U378" s="6"/>
    </row>
    <row r="379" spans="1:2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6"/>
      <c r="P379" s="6"/>
      <c r="Q379" s="6"/>
      <c r="R379" s="6"/>
      <c r="S379" s="6"/>
      <c r="T379" s="6"/>
      <c r="U379" s="6"/>
    </row>
    <row r="380" spans="1:2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6"/>
      <c r="P380" s="6"/>
      <c r="Q380" s="6"/>
      <c r="R380" s="6"/>
      <c r="S380" s="6"/>
      <c r="T380" s="6"/>
      <c r="U380" s="6"/>
    </row>
    <row r="381" spans="1:2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6"/>
      <c r="P381" s="6"/>
      <c r="Q381" s="6"/>
      <c r="R381" s="6"/>
      <c r="S381" s="6"/>
      <c r="T381" s="6"/>
      <c r="U381" s="6"/>
    </row>
    <row r="382" spans="1:2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6"/>
      <c r="P382" s="6"/>
      <c r="Q382" s="6"/>
      <c r="R382" s="6"/>
      <c r="S382" s="6"/>
      <c r="T382" s="6"/>
      <c r="U382" s="6"/>
    </row>
    <row r="383" spans="1:2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6"/>
      <c r="P383" s="6"/>
      <c r="Q383" s="6"/>
      <c r="R383" s="6"/>
      <c r="S383" s="6"/>
      <c r="T383" s="6"/>
      <c r="U383" s="6"/>
    </row>
    <row r="384" spans="1:2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6"/>
      <c r="P384" s="6"/>
      <c r="Q384" s="6"/>
      <c r="R384" s="6"/>
      <c r="S384" s="6"/>
      <c r="T384" s="6"/>
      <c r="U384" s="6"/>
    </row>
    <row r="385" spans="1:2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6"/>
      <c r="P385" s="6"/>
      <c r="Q385" s="6"/>
      <c r="R385" s="6"/>
      <c r="S385" s="6"/>
      <c r="T385" s="6"/>
      <c r="U385" s="6"/>
    </row>
    <row r="386" spans="1:2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6"/>
      <c r="P386" s="6"/>
      <c r="Q386" s="6"/>
      <c r="R386" s="6"/>
      <c r="S386" s="6"/>
      <c r="T386" s="6"/>
      <c r="U386" s="6"/>
    </row>
    <row r="387" spans="1:2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6"/>
      <c r="P387" s="6"/>
      <c r="Q387" s="6"/>
      <c r="R387" s="6"/>
      <c r="S387" s="6"/>
      <c r="T387" s="6"/>
      <c r="U387" s="6"/>
    </row>
    <row r="388" spans="1:2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6"/>
      <c r="P388" s="6"/>
      <c r="Q388" s="6"/>
      <c r="R388" s="6"/>
      <c r="S388" s="6"/>
      <c r="T388" s="6"/>
      <c r="U388" s="6"/>
    </row>
    <row r="389" spans="1:2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6"/>
      <c r="P389" s="6"/>
      <c r="Q389" s="6"/>
      <c r="R389" s="6"/>
      <c r="S389" s="6"/>
      <c r="T389" s="6"/>
      <c r="U389" s="6"/>
    </row>
    <row r="390" spans="1:2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6"/>
      <c r="P390" s="6"/>
      <c r="Q390" s="6"/>
      <c r="R390" s="6"/>
      <c r="S390" s="6"/>
      <c r="T390" s="6"/>
      <c r="U390" s="6"/>
    </row>
    <row r="391" spans="1:2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6"/>
      <c r="P391" s="6"/>
      <c r="Q391" s="6"/>
      <c r="R391" s="6"/>
      <c r="S391" s="6"/>
      <c r="T391" s="6"/>
      <c r="U391" s="6"/>
    </row>
    <row r="392" spans="1:2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6"/>
      <c r="P392" s="6"/>
      <c r="Q392" s="6"/>
      <c r="R392" s="6"/>
      <c r="S392" s="6"/>
      <c r="T392" s="6"/>
      <c r="U392" s="6"/>
    </row>
    <row r="393" spans="1:2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6"/>
      <c r="P393" s="6"/>
      <c r="Q393" s="6"/>
      <c r="R393" s="6"/>
      <c r="S393" s="6"/>
      <c r="T393" s="6"/>
      <c r="U393" s="6"/>
    </row>
    <row r="394" spans="1:2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6"/>
      <c r="P394" s="6"/>
      <c r="Q394" s="6"/>
      <c r="R394" s="6"/>
      <c r="S394" s="6"/>
      <c r="T394" s="6"/>
      <c r="U394" s="6"/>
    </row>
    <row r="395" spans="1:2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6"/>
      <c r="P395" s="6"/>
      <c r="Q395" s="6"/>
      <c r="R395" s="6"/>
      <c r="S395" s="6"/>
      <c r="T395" s="6"/>
      <c r="U395" s="6"/>
    </row>
    <row r="396" spans="1:2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6"/>
      <c r="P396" s="6"/>
      <c r="Q396" s="6"/>
      <c r="R396" s="6"/>
      <c r="S396" s="6"/>
      <c r="T396" s="6"/>
      <c r="U396" s="6"/>
    </row>
    <row r="397" spans="1:2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6"/>
      <c r="P397" s="6"/>
      <c r="Q397" s="6"/>
      <c r="R397" s="6"/>
      <c r="S397" s="6"/>
      <c r="T397" s="6"/>
      <c r="U397" s="6"/>
    </row>
    <row r="398" spans="1:2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6"/>
      <c r="P398" s="6"/>
      <c r="Q398" s="6"/>
      <c r="R398" s="6"/>
      <c r="S398" s="6"/>
      <c r="T398" s="6"/>
      <c r="U398" s="6"/>
    </row>
    <row r="399" spans="1:2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6"/>
      <c r="P399" s="6"/>
      <c r="Q399" s="6"/>
      <c r="R399" s="6"/>
      <c r="S399" s="6"/>
      <c r="T399" s="6"/>
      <c r="U399" s="6"/>
    </row>
    <row r="400" spans="1:2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6"/>
      <c r="P400" s="6"/>
      <c r="Q400" s="6"/>
      <c r="R400" s="6"/>
      <c r="S400" s="6"/>
      <c r="T400" s="6"/>
      <c r="U400" s="6"/>
    </row>
    <row r="401" spans="1:2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6"/>
      <c r="P401" s="6"/>
      <c r="Q401" s="6"/>
      <c r="R401" s="6"/>
      <c r="S401" s="6"/>
      <c r="T401" s="6"/>
      <c r="U401" s="6"/>
    </row>
    <row r="402" spans="1:2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6"/>
      <c r="P402" s="6"/>
      <c r="Q402" s="6"/>
      <c r="R402" s="6"/>
      <c r="S402" s="6"/>
      <c r="T402" s="6"/>
      <c r="U402" s="6"/>
    </row>
    <row r="403" spans="1:2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6"/>
      <c r="P403" s="6"/>
      <c r="Q403" s="6"/>
      <c r="R403" s="6"/>
      <c r="S403" s="6"/>
      <c r="T403" s="6"/>
      <c r="U403" s="6"/>
    </row>
    <row r="404" spans="1:2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6"/>
      <c r="P404" s="6"/>
      <c r="Q404" s="6"/>
      <c r="R404" s="6"/>
      <c r="S404" s="6"/>
      <c r="T404" s="6"/>
      <c r="U404" s="6"/>
    </row>
    <row r="405" spans="1:2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6"/>
      <c r="P405" s="6"/>
      <c r="Q405" s="6"/>
      <c r="R405" s="6"/>
      <c r="S405" s="6"/>
      <c r="T405" s="6"/>
      <c r="U405" s="6"/>
    </row>
    <row r="406" spans="1:2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6"/>
      <c r="P406" s="6"/>
      <c r="Q406" s="6"/>
      <c r="R406" s="6"/>
      <c r="S406" s="6"/>
      <c r="T406" s="6"/>
      <c r="U406" s="6"/>
    </row>
    <row r="407" spans="1:2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6"/>
      <c r="P407" s="6"/>
      <c r="Q407" s="6"/>
      <c r="R407" s="6"/>
      <c r="S407" s="6"/>
      <c r="T407" s="6"/>
      <c r="U407" s="6"/>
    </row>
    <row r="408" spans="1:2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6"/>
      <c r="P408" s="6"/>
      <c r="Q408" s="6"/>
      <c r="R408" s="6"/>
      <c r="S408" s="6"/>
      <c r="T408" s="6"/>
      <c r="U408" s="6"/>
    </row>
    <row r="409" spans="1:2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6"/>
      <c r="P409" s="6"/>
      <c r="Q409" s="6"/>
      <c r="R409" s="6"/>
      <c r="S409" s="6"/>
      <c r="T409" s="6"/>
      <c r="U409" s="6"/>
    </row>
    <row r="410" spans="1:2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6"/>
      <c r="P410" s="6"/>
      <c r="Q410" s="6"/>
      <c r="R410" s="6"/>
      <c r="S410" s="6"/>
      <c r="T410" s="6"/>
      <c r="U410" s="6"/>
    </row>
    <row r="411" spans="1:2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6"/>
      <c r="P411" s="6"/>
      <c r="Q411" s="6"/>
      <c r="R411" s="6"/>
      <c r="S411" s="6"/>
      <c r="T411" s="6"/>
      <c r="U411" s="6"/>
    </row>
    <row r="412" spans="1:2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6"/>
      <c r="P412" s="6"/>
      <c r="Q412" s="6"/>
      <c r="R412" s="6"/>
      <c r="S412" s="6"/>
      <c r="T412" s="6"/>
      <c r="U412" s="6"/>
    </row>
    <row r="413" spans="1:2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6"/>
      <c r="P413" s="6"/>
      <c r="Q413" s="6"/>
      <c r="R413" s="6"/>
      <c r="S413" s="6"/>
      <c r="T413" s="6"/>
      <c r="U413" s="6"/>
    </row>
    <row r="414" spans="1:2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6"/>
      <c r="P414" s="6"/>
      <c r="Q414" s="6"/>
      <c r="R414" s="6"/>
      <c r="S414" s="6"/>
      <c r="T414" s="6"/>
      <c r="U414" s="6"/>
    </row>
    <row r="415" spans="1:2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6"/>
      <c r="P415" s="6"/>
      <c r="Q415" s="6"/>
      <c r="R415" s="6"/>
      <c r="S415" s="6"/>
      <c r="T415" s="6"/>
      <c r="U415" s="6"/>
    </row>
    <row r="416" spans="1:2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6"/>
      <c r="P416" s="6"/>
      <c r="Q416" s="6"/>
      <c r="R416" s="6"/>
      <c r="S416" s="6"/>
      <c r="T416" s="6"/>
      <c r="U416" s="6"/>
    </row>
    <row r="417" spans="1:2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6"/>
      <c r="P417" s="6"/>
      <c r="Q417" s="6"/>
      <c r="R417" s="6"/>
      <c r="S417" s="6"/>
      <c r="T417" s="6"/>
      <c r="U417" s="6"/>
    </row>
    <row r="418" spans="1:2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6"/>
      <c r="P418" s="6"/>
      <c r="Q418" s="6"/>
      <c r="R418" s="6"/>
      <c r="S418" s="6"/>
      <c r="T418" s="6"/>
      <c r="U418" s="6"/>
    </row>
    <row r="419" spans="1:2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6"/>
      <c r="P419" s="6"/>
      <c r="Q419" s="6"/>
      <c r="R419" s="6"/>
      <c r="S419" s="6"/>
      <c r="T419" s="6"/>
      <c r="U419" s="6"/>
    </row>
    <row r="420" spans="1:2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6"/>
      <c r="P420" s="6"/>
      <c r="Q420" s="6"/>
      <c r="R420" s="6"/>
      <c r="S420" s="6"/>
      <c r="T420" s="6"/>
      <c r="U420" s="6"/>
    </row>
    <row r="421" spans="1: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6"/>
      <c r="P421" s="6"/>
      <c r="Q421" s="6"/>
      <c r="R421" s="6"/>
      <c r="S421" s="6"/>
      <c r="T421" s="6"/>
      <c r="U421" s="6"/>
    </row>
    <row r="422" spans="1:2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6"/>
      <c r="P422" s="6"/>
      <c r="Q422" s="6"/>
      <c r="R422" s="6"/>
      <c r="S422" s="6"/>
      <c r="T422" s="6"/>
      <c r="U422" s="6"/>
    </row>
    <row r="423" spans="1:2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6"/>
      <c r="P423" s="6"/>
      <c r="Q423" s="6"/>
      <c r="R423" s="6"/>
      <c r="S423" s="6"/>
      <c r="T423" s="6"/>
      <c r="U423" s="6"/>
    </row>
    <row r="424" spans="1:2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6"/>
      <c r="P424" s="6"/>
      <c r="Q424" s="6"/>
      <c r="R424" s="6"/>
      <c r="S424" s="6"/>
      <c r="T424" s="6"/>
      <c r="U424" s="6"/>
    </row>
    <row r="425" spans="1:2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6"/>
      <c r="P425" s="6"/>
      <c r="Q425" s="6"/>
      <c r="R425" s="6"/>
      <c r="S425" s="6"/>
      <c r="T425" s="6"/>
      <c r="U425" s="6"/>
    </row>
    <row r="426" spans="1:2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6"/>
      <c r="P426" s="6"/>
      <c r="Q426" s="6"/>
      <c r="R426" s="6"/>
      <c r="S426" s="6"/>
      <c r="T426" s="6"/>
      <c r="U426" s="6"/>
    </row>
    <row r="427" spans="1:2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6"/>
      <c r="P427" s="6"/>
      <c r="Q427" s="6"/>
      <c r="R427" s="6"/>
      <c r="S427" s="6"/>
      <c r="T427" s="6"/>
      <c r="U427" s="6"/>
    </row>
    <row r="428" spans="1:2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6"/>
      <c r="P428" s="6"/>
      <c r="Q428" s="6"/>
      <c r="R428" s="6"/>
      <c r="S428" s="6"/>
      <c r="T428" s="6"/>
      <c r="U428" s="6"/>
    </row>
    <row r="429" spans="1:2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6"/>
      <c r="P429" s="6"/>
      <c r="Q429" s="6"/>
      <c r="R429" s="6"/>
      <c r="S429" s="6"/>
      <c r="T429" s="6"/>
      <c r="U429" s="6"/>
    </row>
    <row r="430" spans="1:2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6"/>
      <c r="P430" s="6"/>
      <c r="Q430" s="6"/>
      <c r="R430" s="6"/>
      <c r="S430" s="6"/>
      <c r="T430" s="6"/>
      <c r="U430" s="6"/>
    </row>
    <row r="431" spans="1:2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6"/>
      <c r="P431" s="6"/>
      <c r="Q431" s="6"/>
      <c r="R431" s="6"/>
      <c r="S431" s="6"/>
      <c r="T431" s="6"/>
      <c r="U431" s="6"/>
    </row>
    <row r="432" spans="1:2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6"/>
      <c r="P432" s="6"/>
      <c r="Q432" s="6"/>
      <c r="R432" s="6"/>
      <c r="S432" s="6"/>
      <c r="T432" s="6"/>
      <c r="U432" s="6"/>
    </row>
    <row r="433" spans="1:2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6"/>
      <c r="P433" s="6"/>
      <c r="Q433" s="6"/>
      <c r="R433" s="6"/>
      <c r="S433" s="6"/>
      <c r="T433" s="6"/>
      <c r="U433" s="6"/>
    </row>
    <row r="434" spans="1:2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6"/>
      <c r="P434" s="6"/>
      <c r="Q434" s="6"/>
      <c r="R434" s="6"/>
      <c r="S434" s="6"/>
      <c r="T434" s="6"/>
      <c r="U434" s="6"/>
    </row>
    <row r="435" spans="1:2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6"/>
      <c r="P435" s="6"/>
      <c r="Q435" s="6"/>
      <c r="R435" s="6"/>
      <c r="S435" s="6"/>
      <c r="T435" s="6"/>
      <c r="U435" s="6"/>
    </row>
    <row r="436" spans="1:2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6"/>
      <c r="P436" s="6"/>
      <c r="Q436" s="6"/>
      <c r="R436" s="6"/>
      <c r="S436" s="6"/>
      <c r="T436" s="6"/>
      <c r="U436" s="6"/>
    </row>
    <row r="437" spans="1:2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6"/>
      <c r="P437" s="6"/>
      <c r="Q437" s="6"/>
      <c r="R437" s="6"/>
      <c r="S437" s="6"/>
      <c r="T437" s="6"/>
      <c r="U437" s="6"/>
    </row>
    <row r="438" spans="1:2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6"/>
      <c r="P438" s="6"/>
      <c r="Q438" s="6"/>
      <c r="R438" s="6"/>
      <c r="S438" s="6"/>
      <c r="T438" s="6"/>
      <c r="U438" s="6"/>
    </row>
    <row r="439" spans="1:2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6"/>
      <c r="P439" s="6"/>
      <c r="Q439" s="6"/>
      <c r="R439" s="6"/>
      <c r="S439" s="6"/>
      <c r="T439" s="6"/>
      <c r="U439" s="6"/>
    </row>
    <row r="440" spans="1:2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6"/>
      <c r="P440" s="6"/>
      <c r="Q440" s="6"/>
      <c r="R440" s="6"/>
      <c r="S440" s="6"/>
      <c r="T440" s="6"/>
      <c r="U440" s="6"/>
    </row>
    <row r="441" spans="1:2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6"/>
      <c r="P441" s="6"/>
      <c r="Q441" s="6"/>
      <c r="R441" s="6"/>
      <c r="S441" s="6"/>
      <c r="T441" s="6"/>
      <c r="U441" s="6"/>
    </row>
    <row r="442" spans="1:2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6"/>
      <c r="P442" s="6"/>
      <c r="Q442" s="6"/>
      <c r="R442" s="6"/>
      <c r="S442" s="6"/>
      <c r="T442" s="6"/>
      <c r="U442" s="6"/>
    </row>
    <row r="443" spans="1:2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6"/>
      <c r="P443" s="6"/>
      <c r="Q443" s="6"/>
      <c r="R443" s="6"/>
      <c r="S443" s="6"/>
      <c r="T443" s="6"/>
      <c r="U443" s="6"/>
    </row>
    <row r="444" spans="1:2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6"/>
      <c r="P444" s="6"/>
      <c r="Q444" s="6"/>
      <c r="R444" s="6"/>
      <c r="S444" s="6"/>
      <c r="T444" s="6"/>
      <c r="U444" s="6"/>
    </row>
    <row r="445" spans="1:2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6"/>
      <c r="P445" s="6"/>
      <c r="Q445" s="6"/>
      <c r="R445" s="6"/>
      <c r="S445" s="6"/>
      <c r="T445" s="6"/>
      <c r="U445" s="6"/>
    </row>
    <row r="446" spans="1:2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6"/>
      <c r="P446" s="6"/>
      <c r="Q446" s="6"/>
      <c r="R446" s="6"/>
      <c r="S446" s="6"/>
      <c r="T446" s="6"/>
      <c r="U446" s="6"/>
    </row>
    <row r="447" spans="1:2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6"/>
      <c r="P447" s="6"/>
      <c r="Q447" s="6"/>
      <c r="R447" s="6"/>
      <c r="S447" s="6"/>
      <c r="T447" s="6"/>
      <c r="U447" s="6"/>
    </row>
    <row r="448" spans="1:2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6"/>
      <c r="P448" s="6"/>
      <c r="Q448" s="6"/>
      <c r="R448" s="6"/>
      <c r="S448" s="6"/>
      <c r="T448" s="6"/>
      <c r="U448" s="6"/>
    </row>
    <row r="449" spans="1:2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6"/>
      <c r="P449" s="6"/>
      <c r="Q449" s="6"/>
      <c r="R449" s="6"/>
      <c r="S449" s="6"/>
      <c r="T449" s="6"/>
      <c r="U449" s="6"/>
    </row>
    <row r="450" spans="1:2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6"/>
      <c r="P450" s="6"/>
      <c r="Q450" s="6"/>
      <c r="R450" s="6"/>
      <c r="S450" s="6"/>
      <c r="T450" s="6"/>
      <c r="U450" s="6"/>
    </row>
    <row r="451" spans="1:2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6"/>
      <c r="P451" s="6"/>
      <c r="Q451" s="6"/>
      <c r="R451" s="6"/>
      <c r="S451" s="6"/>
      <c r="T451" s="6"/>
      <c r="U451" s="6"/>
    </row>
    <row r="452" spans="1:2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6"/>
      <c r="P452" s="6"/>
      <c r="Q452" s="6"/>
      <c r="R452" s="6"/>
      <c r="S452" s="6"/>
      <c r="T452" s="6"/>
      <c r="U452" s="6"/>
    </row>
    <row r="453" spans="1:2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6"/>
      <c r="P453" s="6"/>
      <c r="Q453" s="6"/>
      <c r="R453" s="6"/>
      <c r="S453" s="6"/>
      <c r="T453" s="6"/>
      <c r="U453" s="6"/>
    </row>
    <row r="454" spans="1:2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6"/>
      <c r="P454" s="6"/>
      <c r="Q454" s="6"/>
      <c r="R454" s="6"/>
      <c r="S454" s="6"/>
      <c r="T454" s="6"/>
      <c r="U454" s="6"/>
    </row>
    <row r="455" spans="1:2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6"/>
      <c r="P455" s="6"/>
      <c r="Q455" s="6"/>
      <c r="R455" s="6"/>
      <c r="S455" s="6"/>
      <c r="T455" s="6"/>
      <c r="U455" s="6"/>
    </row>
    <row r="456" spans="1:2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6"/>
      <c r="P456" s="6"/>
      <c r="Q456" s="6"/>
      <c r="R456" s="6"/>
      <c r="S456" s="6"/>
      <c r="T456" s="6"/>
      <c r="U456" s="6"/>
    </row>
    <row r="457" spans="1:2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6"/>
      <c r="P457" s="6"/>
      <c r="Q457" s="6"/>
      <c r="R457" s="6"/>
      <c r="S457" s="6"/>
      <c r="T457" s="6"/>
      <c r="U457" s="6"/>
    </row>
    <row r="458" spans="1:2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6"/>
      <c r="P458" s="6"/>
      <c r="Q458" s="6"/>
      <c r="R458" s="6"/>
      <c r="S458" s="6"/>
      <c r="T458" s="6"/>
      <c r="U458" s="6"/>
    </row>
    <row r="459" spans="1:2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6"/>
      <c r="P459" s="6"/>
      <c r="Q459" s="6"/>
      <c r="R459" s="6"/>
      <c r="S459" s="6"/>
      <c r="T459" s="6"/>
      <c r="U459" s="6"/>
    </row>
    <row r="460" spans="1:2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6"/>
      <c r="P460" s="6"/>
      <c r="Q460" s="6"/>
      <c r="R460" s="6"/>
      <c r="S460" s="6"/>
      <c r="T460" s="6"/>
      <c r="U460" s="6"/>
    </row>
    <row r="461" spans="1:2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6"/>
      <c r="P461" s="6"/>
      <c r="Q461" s="6"/>
      <c r="R461" s="6"/>
      <c r="S461" s="6"/>
      <c r="T461" s="6"/>
      <c r="U461" s="6"/>
    </row>
    <row r="462" spans="1:2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6"/>
      <c r="P462" s="6"/>
      <c r="Q462" s="6"/>
      <c r="R462" s="6"/>
      <c r="S462" s="6"/>
      <c r="T462" s="6"/>
      <c r="U462" s="6"/>
    </row>
    <row r="463" spans="1:2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6"/>
      <c r="P463" s="6"/>
      <c r="Q463" s="6"/>
      <c r="R463" s="6"/>
      <c r="S463" s="6"/>
      <c r="T463" s="6"/>
      <c r="U463" s="6"/>
    </row>
    <row r="464" spans="1:2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6"/>
      <c r="P464" s="6"/>
      <c r="Q464" s="6"/>
      <c r="R464" s="6"/>
      <c r="S464" s="6"/>
      <c r="T464" s="6"/>
      <c r="U464" s="6"/>
    </row>
    <row r="465" spans="1:2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6"/>
      <c r="P465" s="6"/>
      <c r="Q465" s="6"/>
      <c r="R465" s="6"/>
      <c r="S465" s="6"/>
      <c r="T465" s="6"/>
      <c r="U465" s="6"/>
    </row>
    <row r="466" spans="1:2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6"/>
      <c r="P466" s="6"/>
      <c r="Q466" s="6"/>
      <c r="R466" s="6"/>
      <c r="S466" s="6"/>
      <c r="T466" s="6"/>
      <c r="U466" s="6"/>
    </row>
    <row r="467" spans="1:2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6"/>
      <c r="P467" s="6"/>
      <c r="Q467" s="6"/>
      <c r="R467" s="6"/>
      <c r="S467" s="6"/>
      <c r="T467" s="6"/>
      <c r="U467" s="6"/>
    </row>
    <row r="468" spans="1:2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6"/>
      <c r="P468" s="6"/>
      <c r="Q468" s="6"/>
      <c r="R468" s="6"/>
      <c r="S468" s="6"/>
      <c r="T468" s="6"/>
      <c r="U468" s="6"/>
    </row>
    <row r="469" spans="1:2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6"/>
      <c r="P469" s="6"/>
      <c r="Q469" s="6"/>
      <c r="R469" s="6"/>
      <c r="S469" s="6"/>
      <c r="T469" s="6"/>
      <c r="U469" s="6"/>
    </row>
    <row r="470" spans="1:2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6"/>
      <c r="P470" s="6"/>
      <c r="Q470" s="6"/>
      <c r="R470" s="6"/>
      <c r="S470" s="6"/>
      <c r="T470" s="6"/>
      <c r="U470" s="6"/>
    </row>
    <row r="471" spans="1:2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6"/>
      <c r="P471" s="6"/>
      <c r="Q471" s="6"/>
      <c r="R471" s="6"/>
      <c r="S471" s="6"/>
      <c r="T471" s="6"/>
      <c r="U471" s="6"/>
    </row>
    <row r="472" spans="1:2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6"/>
      <c r="P472" s="6"/>
      <c r="Q472" s="6"/>
      <c r="R472" s="6"/>
      <c r="S472" s="6"/>
      <c r="T472" s="6"/>
      <c r="U472" s="6"/>
    </row>
    <row r="473" spans="1:2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6"/>
      <c r="P473" s="6"/>
      <c r="Q473" s="6"/>
      <c r="R473" s="6"/>
      <c r="S473" s="6"/>
      <c r="T473" s="6"/>
      <c r="U473" s="6"/>
    </row>
    <row r="474" spans="1:2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6"/>
      <c r="P474" s="6"/>
      <c r="Q474" s="6"/>
      <c r="R474" s="6"/>
      <c r="S474" s="6"/>
      <c r="T474" s="6"/>
      <c r="U474" s="6"/>
    </row>
    <row r="475" spans="1:2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6"/>
      <c r="P475" s="6"/>
      <c r="Q475" s="6"/>
      <c r="R475" s="6"/>
      <c r="S475" s="6"/>
      <c r="T475" s="6"/>
      <c r="U475" s="6"/>
    </row>
    <row r="476" spans="1:2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6"/>
      <c r="P476" s="6"/>
      <c r="Q476" s="6"/>
      <c r="R476" s="6"/>
      <c r="S476" s="6"/>
      <c r="T476" s="6"/>
      <c r="U476" s="6"/>
    </row>
    <row r="477" spans="1:2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6"/>
      <c r="P477" s="6"/>
      <c r="Q477" s="6"/>
      <c r="R477" s="6"/>
      <c r="S477" s="6"/>
      <c r="T477" s="6"/>
      <c r="U477" s="6"/>
    </row>
    <row r="478" spans="1:2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6"/>
      <c r="P478" s="6"/>
      <c r="Q478" s="6"/>
      <c r="R478" s="6"/>
      <c r="S478" s="6"/>
      <c r="T478" s="6"/>
      <c r="U478" s="6"/>
    </row>
    <row r="479" spans="1:2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6"/>
      <c r="P479" s="6"/>
      <c r="Q479" s="6"/>
      <c r="R479" s="6"/>
      <c r="S479" s="6"/>
      <c r="T479" s="6"/>
      <c r="U479" s="6"/>
    </row>
    <row r="480" spans="1:2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6"/>
      <c r="P480" s="6"/>
      <c r="Q480" s="6"/>
      <c r="R480" s="6"/>
      <c r="S480" s="6"/>
      <c r="T480" s="6"/>
      <c r="U480" s="6"/>
    </row>
    <row r="481" spans="1:2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6"/>
      <c r="P481" s="6"/>
      <c r="Q481" s="6"/>
      <c r="R481" s="6"/>
      <c r="S481" s="6"/>
      <c r="T481" s="6"/>
      <c r="U481" s="6"/>
    </row>
    <row r="482" spans="1:2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6"/>
      <c r="P482" s="6"/>
      <c r="Q482" s="6"/>
      <c r="R482" s="6"/>
      <c r="S482" s="6"/>
      <c r="T482" s="6"/>
      <c r="U482" s="6"/>
    </row>
    <row r="483" spans="1:2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6"/>
      <c r="P483" s="6"/>
      <c r="Q483" s="6"/>
      <c r="R483" s="6"/>
      <c r="S483" s="6"/>
      <c r="T483" s="6"/>
      <c r="U483" s="6"/>
    </row>
    <row r="484" spans="1:2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6"/>
      <c r="P484" s="6"/>
      <c r="Q484" s="6"/>
      <c r="R484" s="6"/>
      <c r="S484" s="6"/>
      <c r="T484" s="6"/>
      <c r="U484" s="6"/>
    </row>
    <row r="485" spans="1:2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6"/>
      <c r="P485" s="6"/>
      <c r="Q485" s="6"/>
      <c r="R485" s="6"/>
      <c r="S485" s="6"/>
      <c r="T485" s="6"/>
      <c r="U485" s="6"/>
    </row>
    <row r="486" spans="1:2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6"/>
      <c r="P486" s="6"/>
      <c r="Q486" s="6"/>
      <c r="R486" s="6"/>
      <c r="S486" s="6"/>
      <c r="T486" s="6"/>
      <c r="U486" s="6"/>
    </row>
    <row r="487" spans="1:2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6"/>
      <c r="P487" s="6"/>
      <c r="Q487" s="6"/>
      <c r="R487" s="6"/>
      <c r="S487" s="6"/>
      <c r="T487" s="6"/>
      <c r="U487" s="6"/>
    </row>
    <row r="488" spans="1:2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6"/>
      <c r="P488" s="6"/>
      <c r="Q488" s="6"/>
      <c r="R488" s="6"/>
      <c r="S488" s="6"/>
      <c r="T488" s="6"/>
      <c r="U488" s="6"/>
    </row>
    <row r="489" spans="1:2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6"/>
      <c r="P489" s="6"/>
      <c r="Q489" s="6"/>
      <c r="R489" s="6"/>
      <c r="S489" s="6"/>
      <c r="T489" s="6"/>
      <c r="U489" s="6"/>
    </row>
    <row r="490" spans="1:2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6"/>
      <c r="P490" s="6"/>
      <c r="Q490" s="6"/>
      <c r="R490" s="6"/>
      <c r="S490" s="6"/>
      <c r="T490" s="6"/>
      <c r="U490" s="6"/>
    </row>
    <row r="491" spans="1:2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6"/>
      <c r="P491" s="6"/>
      <c r="Q491" s="6"/>
      <c r="R491" s="6"/>
      <c r="S491" s="6"/>
      <c r="T491" s="6"/>
      <c r="U491" s="6"/>
    </row>
    <row r="492" spans="1:2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6"/>
      <c r="P492" s="6"/>
      <c r="Q492" s="6"/>
      <c r="R492" s="6"/>
      <c r="S492" s="6"/>
      <c r="T492" s="6"/>
      <c r="U492" s="6"/>
    </row>
    <row r="493" spans="1:2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6"/>
      <c r="P493" s="6"/>
      <c r="Q493" s="6"/>
      <c r="R493" s="6"/>
      <c r="S493" s="6"/>
      <c r="T493" s="6"/>
      <c r="U493" s="6"/>
    </row>
    <row r="494" spans="1:2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6"/>
      <c r="P494" s="6"/>
      <c r="Q494" s="6"/>
      <c r="R494" s="6"/>
      <c r="S494" s="6"/>
      <c r="T494" s="6"/>
      <c r="U494" s="6"/>
    </row>
    <row r="495" spans="1:2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6"/>
      <c r="P495" s="6"/>
      <c r="Q495" s="6"/>
      <c r="R495" s="6"/>
      <c r="S495" s="6"/>
      <c r="T495" s="6"/>
      <c r="U495" s="6"/>
    </row>
    <row r="496" spans="1:2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6"/>
      <c r="P496" s="6"/>
      <c r="Q496" s="6"/>
      <c r="R496" s="6"/>
      <c r="S496" s="6"/>
      <c r="T496" s="6"/>
      <c r="U496" s="6"/>
    </row>
    <row r="497" spans="1:2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6"/>
      <c r="P497" s="6"/>
      <c r="Q497" s="6"/>
      <c r="R497" s="6"/>
      <c r="S497" s="6"/>
      <c r="T497" s="6"/>
      <c r="U497" s="6"/>
    </row>
    <row r="498" spans="1:2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6"/>
      <c r="P498" s="6"/>
      <c r="Q498" s="6"/>
      <c r="R498" s="6"/>
      <c r="S498" s="6"/>
      <c r="T498" s="6"/>
      <c r="U498" s="6"/>
    </row>
    <row r="499" spans="1:2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6"/>
      <c r="P499" s="6"/>
      <c r="Q499" s="6"/>
      <c r="R499" s="6"/>
      <c r="S499" s="6"/>
      <c r="T499" s="6"/>
      <c r="U499" s="6"/>
    </row>
    <row r="500" spans="1:2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6"/>
      <c r="P500" s="6"/>
      <c r="Q500" s="6"/>
      <c r="R500" s="6"/>
      <c r="S500" s="6"/>
      <c r="T500" s="6"/>
      <c r="U500" s="6"/>
    </row>
    <row r="501" spans="1:2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6"/>
      <c r="P501" s="6"/>
      <c r="Q501" s="6"/>
      <c r="R501" s="6"/>
      <c r="S501" s="6"/>
      <c r="T501" s="6"/>
      <c r="U501" s="6"/>
    </row>
    <row r="502" spans="1:2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6"/>
      <c r="P502" s="6"/>
      <c r="Q502" s="6"/>
      <c r="R502" s="6"/>
      <c r="S502" s="6"/>
      <c r="T502" s="6"/>
      <c r="U502" s="6"/>
    </row>
    <row r="503" spans="1:2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6"/>
      <c r="P503" s="6"/>
      <c r="Q503" s="6"/>
      <c r="R503" s="6"/>
      <c r="S503" s="6"/>
      <c r="T503" s="6"/>
      <c r="U503" s="6"/>
    </row>
    <row r="504" spans="1:2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6"/>
      <c r="P504" s="6"/>
      <c r="Q504" s="6"/>
      <c r="R504" s="6"/>
      <c r="S504" s="6"/>
      <c r="T504" s="6"/>
      <c r="U504" s="6"/>
    </row>
    <row r="505" spans="1:2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6"/>
      <c r="P505" s="6"/>
      <c r="Q505" s="6"/>
      <c r="R505" s="6"/>
      <c r="S505" s="6"/>
      <c r="T505" s="6"/>
      <c r="U505" s="6"/>
    </row>
    <row r="506" spans="1:2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6"/>
      <c r="P506" s="6"/>
      <c r="Q506" s="6"/>
      <c r="R506" s="6"/>
      <c r="S506" s="6"/>
      <c r="T506" s="6"/>
      <c r="U506" s="6"/>
    </row>
    <row r="507" spans="1:2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6"/>
      <c r="P507" s="6"/>
      <c r="Q507" s="6"/>
      <c r="R507" s="6"/>
      <c r="S507" s="6"/>
      <c r="T507" s="6"/>
      <c r="U507" s="6"/>
    </row>
    <row r="508" spans="1:2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6"/>
      <c r="P508" s="6"/>
      <c r="Q508" s="6"/>
      <c r="R508" s="6"/>
      <c r="S508" s="6"/>
      <c r="T508" s="6"/>
      <c r="U508" s="6"/>
    </row>
    <row r="509" spans="1:2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6"/>
      <c r="P509" s="6"/>
      <c r="Q509" s="6"/>
      <c r="R509" s="6"/>
      <c r="S509" s="6"/>
      <c r="T509" s="6"/>
      <c r="U509" s="6"/>
    </row>
    <row r="510" spans="1:2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6"/>
      <c r="P510" s="6"/>
      <c r="Q510" s="6"/>
      <c r="R510" s="6"/>
      <c r="S510" s="6"/>
      <c r="T510" s="6"/>
      <c r="U510" s="6"/>
    </row>
    <row r="511" spans="1:2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6"/>
      <c r="P511" s="6"/>
      <c r="Q511" s="6"/>
      <c r="R511" s="6"/>
      <c r="S511" s="6"/>
      <c r="T511" s="6"/>
      <c r="U511" s="6"/>
    </row>
    <row r="512" spans="1:2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6"/>
      <c r="P512" s="6"/>
      <c r="Q512" s="6"/>
      <c r="R512" s="6"/>
      <c r="S512" s="6"/>
      <c r="T512" s="6"/>
      <c r="U512" s="6"/>
    </row>
    <row r="513" spans="1:2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6"/>
      <c r="P513" s="6"/>
      <c r="Q513" s="6"/>
      <c r="R513" s="6"/>
      <c r="S513" s="6"/>
      <c r="T513" s="6"/>
      <c r="U513" s="6"/>
    </row>
    <row r="514" spans="1:2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6"/>
      <c r="P514" s="6"/>
      <c r="Q514" s="6"/>
      <c r="R514" s="6"/>
      <c r="S514" s="6"/>
      <c r="T514" s="6"/>
      <c r="U514" s="6"/>
    </row>
    <row r="515" spans="1:2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6"/>
      <c r="P515" s="6"/>
      <c r="Q515" s="6"/>
      <c r="R515" s="6"/>
      <c r="S515" s="6"/>
      <c r="T515" s="6"/>
      <c r="U515" s="6"/>
    </row>
    <row r="516" spans="1:2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6"/>
      <c r="P516" s="6"/>
      <c r="Q516" s="6"/>
      <c r="R516" s="6"/>
      <c r="S516" s="6"/>
      <c r="T516" s="6"/>
      <c r="U516" s="6"/>
    </row>
    <row r="517" spans="1:2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6"/>
      <c r="P517" s="6"/>
      <c r="Q517" s="6"/>
      <c r="R517" s="6"/>
      <c r="S517" s="6"/>
      <c r="T517" s="6"/>
      <c r="U517" s="6"/>
    </row>
    <row r="518" spans="1:2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6"/>
      <c r="P518" s="6"/>
      <c r="Q518" s="6"/>
      <c r="R518" s="6"/>
      <c r="S518" s="6"/>
      <c r="T518" s="6"/>
      <c r="U518" s="6"/>
    </row>
    <row r="519" spans="1:2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6"/>
      <c r="P519" s="6"/>
      <c r="Q519" s="6"/>
      <c r="R519" s="6"/>
      <c r="S519" s="6"/>
      <c r="T519" s="6"/>
      <c r="U519" s="6"/>
    </row>
    <row r="520" spans="1:2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6"/>
      <c r="P520" s="6"/>
      <c r="Q520" s="6"/>
      <c r="R520" s="6"/>
      <c r="S520" s="6"/>
      <c r="T520" s="6"/>
      <c r="U520" s="6"/>
    </row>
    <row r="521" spans="1: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6"/>
      <c r="P521" s="6"/>
      <c r="Q521" s="6"/>
      <c r="R521" s="6"/>
      <c r="S521" s="6"/>
      <c r="T521" s="6"/>
      <c r="U521" s="6"/>
    </row>
    <row r="522" spans="1:2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6"/>
      <c r="P522" s="6"/>
      <c r="Q522" s="6"/>
      <c r="R522" s="6"/>
      <c r="S522" s="6"/>
      <c r="T522" s="6"/>
      <c r="U522" s="6"/>
    </row>
    <row r="523" spans="1:2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6"/>
      <c r="P523" s="6"/>
      <c r="Q523" s="6"/>
      <c r="R523" s="6"/>
      <c r="S523" s="6"/>
      <c r="T523" s="6"/>
      <c r="U523" s="6"/>
    </row>
    <row r="524" spans="1:2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6"/>
      <c r="P524" s="6"/>
      <c r="Q524" s="6"/>
      <c r="R524" s="6"/>
      <c r="S524" s="6"/>
      <c r="T524" s="6"/>
      <c r="U524" s="6"/>
    </row>
    <row r="525" spans="1:2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6"/>
      <c r="P525" s="6"/>
      <c r="Q525" s="6"/>
      <c r="R525" s="6"/>
      <c r="S525" s="6"/>
      <c r="T525" s="6"/>
      <c r="U525" s="6"/>
    </row>
    <row r="526" spans="1:2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6"/>
      <c r="P526" s="6"/>
      <c r="Q526" s="6"/>
      <c r="R526" s="6"/>
      <c r="S526" s="6"/>
      <c r="T526" s="6"/>
      <c r="U526" s="6"/>
    </row>
    <row r="527" spans="1:2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6"/>
      <c r="P527" s="6"/>
      <c r="Q527" s="6"/>
      <c r="R527" s="6"/>
      <c r="S527" s="6"/>
      <c r="T527" s="6"/>
      <c r="U527" s="6"/>
    </row>
    <row r="528" spans="1:2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6"/>
      <c r="P528" s="6"/>
      <c r="Q528" s="6"/>
      <c r="R528" s="6"/>
      <c r="S528" s="6"/>
      <c r="T528" s="6"/>
      <c r="U528" s="6"/>
    </row>
    <row r="529" spans="1:2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6"/>
      <c r="P529" s="6"/>
      <c r="Q529" s="6"/>
      <c r="R529" s="6"/>
      <c r="S529" s="6"/>
      <c r="T529" s="6"/>
      <c r="U529" s="6"/>
    </row>
    <row r="530" spans="1:2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6"/>
      <c r="P530" s="6"/>
      <c r="Q530" s="6"/>
      <c r="R530" s="6"/>
      <c r="S530" s="6"/>
      <c r="T530" s="6"/>
      <c r="U530" s="6"/>
    </row>
    <row r="531" spans="1:2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6"/>
      <c r="P531" s="6"/>
      <c r="Q531" s="6"/>
      <c r="R531" s="6"/>
      <c r="S531" s="6"/>
      <c r="T531" s="6"/>
      <c r="U531" s="6"/>
    </row>
    <row r="532" spans="1:2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6"/>
      <c r="P532" s="6"/>
      <c r="Q532" s="6"/>
      <c r="R532" s="6"/>
      <c r="S532" s="6"/>
      <c r="T532" s="6"/>
      <c r="U532" s="6"/>
    </row>
    <row r="533" spans="1:2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6"/>
      <c r="P533" s="6"/>
      <c r="Q533" s="6"/>
      <c r="R533" s="6"/>
      <c r="S533" s="6"/>
      <c r="T533" s="6"/>
      <c r="U533" s="6"/>
    </row>
    <row r="534" spans="1:2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6"/>
      <c r="P534" s="6"/>
      <c r="Q534" s="6"/>
      <c r="R534" s="6"/>
      <c r="S534" s="6"/>
      <c r="T534" s="6"/>
      <c r="U534" s="6"/>
    </row>
    <row r="535" spans="1:2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6"/>
      <c r="P535" s="6"/>
      <c r="Q535" s="6"/>
      <c r="R535" s="6"/>
      <c r="S535" s="6"/>
      <c r="T535" s="6"/>
      <c r="U535" s="6"/>
    </row>
    <row r="536" spans="1:2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6"/>
      <c r="P536" s="6"/>
      <c r="Q536" s="6"/>
      <c r="R536" s="6"/>
      <c r="S536" s="6"/>
      <c r="T536" s="6"/>
      <c r="U536" s="6"/>
    </row>
    <row r="537" spans="1:2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6"/>
      <c r="P537" s="6"/>
      <c r="Q537" s="6"/>
      <c r="R537" s="6"/>
      <c r="S537" s="6"/>
      <c r="T537" s="6"/>
      <c r="U537" s="6"/>
    </row>
    <row r="538" spans="1:2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6"/>
      <c r="P538" s="6"/>
      <c r="Q538" s="6"/>
      <c r="R538" s="6"/>
      <c r="S538" s="6"/>
      <c r="T538" s="6"/>
      <c r="U538" s="6"/>
    </row>
    <row r="539" spans="1:2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6"/>
      <c r="P539" s="6"/>
      <c r="Q539" s="6"/>
      <c r="R539" s="6"/>
      <c r="S539" s="6"/>
      <c r="T539" s="6"/>
      <c r="U539" s="6"/>
    </row>
    <row r="540" spans="1:2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6"/>
      <c r="P540" s="6"/>
      <c r="Q540" s="6"/>
      <c r="R540" s="6"/>
      <c r="S540" s="6"/>
      <c r="T540" s="6"/>
      <c r="U540" s="6"/>
    </row>
    <row r="541" spans="1:2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6"/>
      <c r="P541" s="6"/>
      <c r="Q541" s="6"/>
      <c r="R541" s="6"/>
      <c r="S541" s="6"/>
      <c r="T541" s="6"/>
      <c r="U541" s="6"/>
    </row>
    <row r="542" spans="1:2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6"/>
      <c r="P542" s="6"/>
      <c r="Q542" s="6"/>
      <c r="R542" s="6"/>
      <c r="S542" s="6"/>
      <c r="T542" s="6"/>
      <c r="U542" s="6"/>
    </row>
    <row r="543" spans="1:2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6"/>
      <c r="P543" s="6"/>
      <c r="Q543" s="6"/>
      <c r="R543" s="6"/>
      <c r="S543" s="6"/>
      <c r="T543" s="6"/>
      <c r="U543" s="6"/>
    </row>
    <row r="544" spans="1:2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6"/>
      <c r="P544" s="6"/>
      <c r="Q544" s="6"/>
      <c r="R544" s="6"/>
      <c r="S544" s="6"/>
      <c r="T544" s="6"/>
      <c r="U544" s="6"/>
    </row>
    <row r="545" spans="1:2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6"/>
      <c r="P545" s="6"/>
      <c r="Q545" s="6"/>
      <c r="R545" s="6"/>
      <c r="S545" s="6"/>
      <c r="T545" s="6"/>
      <c r="U545" s="6"/>
    </row>
    <row r="546" spans="1:2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6"/>
      <c r="P546" s="6"/>
      <c r="Q546" s="6"/>
      <c r="R546" s="6"/>
      <c r="S546" s="6"/>
      <c r="T546" s="6"/>
      <c r="U546" s="6"/>
    </row>
    <row r="547" spans="1:2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6"/>
      <c r="P547" s="6"/>
      <c r="Q547" s="6"/>
      <c r="R547" s="6"/>
      <c r="S547" s="6"/>
      <c r="T547" s="6"/>
      <c r="U547" s="6"/>
    </row>
    <row r="548" spans="1:2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6"/>
      <c r="P548" s="6"/>
      <c r="Q548" s="6"/>
      <c r="R548" s="6"/>
      <c r="S548" s="6"/>
      <c r="T548" s="6"/>
      <c r="U548" s="6"/>
    </row>
    <row r="549" spans="1:2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6"/>
      <c r="P549" s="6"/>
      <c r="Q549" s="6"/>
      <c r="R549" s="6"/>
      <c r="S549" s="6"/>
      <c r="T549" s="6"/>
      <c r="U549" s="6"/>
    </row>
    <row r="550" spans="1:2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6"/>
      <c r="P550" s="6"/>
      <c r="Q550" s="6"/>
      <c r="R550" s="6"/>
      <c r="S550" s="6"/>
      <c r="T550" s="6"/>
      <c r="U550" s="6"/>
    </row>
    <row r="551" spans="1:2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6"/>
      <c r="P551" s="6"/>
      <c r="Q551" s="6"/>
      <c r="R551" s="6"/>
      <c r="S551" s="6"/>
      <c r="T551" s="6"/>
      <c r="U551" s="6"/>
    </row>
    <row r="552" spans="1:2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6"/>
      <c r="P552" s="6"/>
      <c r="Q552" s="6"/>
      <c r="R552" s="6"/>
      <c r="S552" s="6"/>
      <c r="T552" s="6"/>
      <c r="U552" s="6"/>
    </row>
    <row r="553" spans="1:2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6"/>
      <c r="P553" s="6"/>
      <c r="Q553" s="6"/>
      <c r="R553" s="6"/>
      <c r="S553" s="6"/>
      <c r="T553" s="6"/>
      <c r="U553" s="6"/>
    </row>
    <row r="554" spans="1:2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6"/>
      <c r="P554" s="6"/>
      <c r="Q554" s="6"/>
      <c r="R554" s="6"/>
      <c r="S554" s="6"/>
      <c r="T554" s="6"/>
      <c r="U554" s="6"/>
    </row>
    <row r="555" spans="1:2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6"/>
      <c r="P555" s="6"/>
      <c r="Q555" s="6"/>
      <c r="R555" s="6"/>
      <c r="S555" s="6"/>
      <c r="T555" s="6"/>
      <c r="U555" s="6"/>
    </row>
    <row r="556" spans="1:2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6"/>
      <c r="P556" s="6"/>
      <c r="Q556" s="6"/>
      <c r="R556" s="6"/>
      <c r="S556" s="6"/>
      <c r="T556" s="6"/>
      <c r="U556" s="6"/>
    </row>
    <row r="557" spans="1:2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6"/>
      <c r="P557" s="6"/>
      <c r="Q557" s="6"/>
      <c r="R557" s="6"/>
      <c r="S557" s="6"/>
      <c r="T557" s="6"/>
      <c r="U557" s="6"/>
    </row>
    <row r="558" spans="1:2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6"/>
      <c r="P558" s="6"/>
      <c r="Q558" s="6"/>
      <c r="R558" s="6"/>
      <c r="S558" s="6"/>
      <c r="T558" s="6"/>
      <c r="U558" s="6"/>
    </row>
    <row r="559" spans="1:2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6"/>
      <c r="P559" s="6"/>
      <c r="Q559" s="6"/>
      <c r="R559" s="6"/>
      <c r="S559" s="6"/>
      <c r="T559" s="6"/>
      <c r="U559" s="6"/>
    </row>
    <row r="560" spans="1:2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6"/>
      <c r="P560" s="6"/>
      <c r="Q560" s="6"/>
      <c r="R560" s="6"/>
      <c r="S560" s="6"/>
      <c r="T560" s="6"/>
      <c r="U560" s="6"/>
    </row>
    <row r="561" spans="1:2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6"/>
      <c r="P561" s="6"/>
      <c r="Q561" s="6"/>
      <c r="R561" s="6"/>
      <c r="S561" s="6"/>
      <c r="T561" s="6"/>
      <c r="U561" s="6"/>
    </row>
    <row r="562" spans="1:2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6"/>
      <c r="P562" s="6"/>
      <c r="Q562" s="6"/>
      <c r="R562" s="6"/>
      <c r="S562" s="6"/>
      <c r="T562" s="6"/>
      <c r="U562" s="6"/>
    </row>
    <row r="563" spans="1:2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6"/>
      <c r="P563" s="6"/>
      <c r="Q563" s="6"/>
      <c r="R563" s="6"/>
      <c r="S563" s="6"/>
      <c r="T563" s="6"/>
      <c r="U563" s="6"/>
    </row>
    <row r="564" spans="1:2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6"/>
      <c r="P564" s="6"/>
      <c r="Q564" s="6"/>
      <c r="R564" s="6"/>
      <c r="S564" s="6"/>
      <c r="T564" s="6"/>
      <c r="U564" s="6"/>
    </row>
    <row r="565" spans="1:2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6"/>
      <c r="P565" s="6"/>
      <c r="Q565" s="6"/>
      <c r="R565" s="6"/>
      <c r="S565" s="6"/>
      <c r="T565" s="6"/>
      <c r="U565" s="6"/>
    </row>
    <row r="566" spans="1:2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6"/>
      <c r="P566" s="6"/>
      <c r="Q566" s="6"/>
      <c r="R566" s="6"/>
      <c r="S566" s="6"/>
      <c r="T566" s="6"/>
      <c r="U566" s="6"/>
    </row>
    <row r="567" spans="1:2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6"/>
      <c r="P567" s="6"/>
      <c r="Q567" s="6"/>
      <c r="R567" s="6"/>
      <c r="S567" s="6"/>
      <c r="T567" s="6"/>
      <c r="U567" s="6"/>
    </row>
    <row r="568" spans="1:2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6"/>
      <c r="P568" s="6"/>
      <c r="Q568" s="6"/>
      <c r="R568" s="6"/>
      <c r="S568" s="6"/>
      <c r="T568" s="6"/>
      <c r="U568" s="6"/>
    </row>
    <row r="569" spans="1:2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6"/>
      <c r="P569" s="6"/>
      <c r="Q569" s="6"/>
      <c r="R569" s="6"/>
      <c r="S569" s="6"/>
      <c r="T569" s="6"/>
      <c r="U569" s="6"/>
    </row>
    <row r="570" spans="1:2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6"/>
      <c r="P570" s="6"/>
      <c r="Q570" s="6"/>
      <c r="R570" s="6"/>
      <c r="S570" s="6"/>
      <c r="T570" s="6"/>
      <c r="U570" s="6"/>
    </row>
    <row r="571" spans="1:2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6"/>
      <c r="P571" s="6"/>
      <c r="Q571" s="6"/>
      <c r="R571" s="6"/>
      <c r="S571" s="6"/>
      <c r="T571" s="6"/>
      <c r="U571" s="6"/>
    </row>
    <row r="572" spans="1:2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6"/>
      <c r="P572" s="6"/>
      <c r="Q572" s="6"/>
      <c r="R572" s="6"/>
      <c r="S572" s="6"/>
      <c r="T572" s="6"/>
      <c r="U572" s="6"/>
    </row>
    <row r="573" spans="1:2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6"/>
      <c r="P573" s="6"/>
      <c r="Q573" s="6"/>
      <c r="R573" s="6"/>
      <c r="S573" s="6"/>
      <c r="T573" s="6"/>
      <c r="U573" s="6"/>
    </row>
    <row r="574" spans="1:2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6"/>
      <c r="P574" s="6"/>
      <c r="Q574" s="6"/>
      <c r="R574" s="6"/>
      <c r="S574" s="6"/>
      <c r="T574" s="6"/>
      <c r="U574" s="6"/>
    </row>
    <row r="575" spans="1:2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6"/>
      <c r="P575" s="6"/>
      <c r="Q575" s="6"/>
      <c r="R575" s="6"/>
      <c r="S575" s="6"/>
      <c r="T575" s="6"/>
      <c r="U575" s="6"/>
    </row>
    <row r="576" spans="1:2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6"/>
      <c r="P576" s="6"/>
      <c r="Q576" s="6"/>
      <c r="R576" s="6"/>
      <c r="S576" s="6"/>
      <c r="T576" s="6"/>
      <c r="U576" s="6"/>
    </row>
    <row r="577" spans="1:2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6"/>
      <c r="P577" s="6"/>
      <c r="Q577" s="6"/>
      <c r="R577" s="6"/>
      <c r="S577" s="6"/>
      <c r="T577" s="6"/>
      <c r="U577" s="6"/>
    </row>
    <row r="578" spans="1:2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6"/>
      <c r="P578" s="6"/>
      <c r="Q578" s="6"/>
      <c r="R578" s="6"/>
      <c r="S578" s="6"/>
      <c r="T578" s="6"/>
      <c r="U578" s="6"/>
    </row>
    <row r="579" spans="1:2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6"/>
      <c r="P579" s="6"/>
      <c r="Q579" s="6"/>
      <c r="R579" s="6"/>
      <c r="S579" s="6"/>
      <c r="T579" s="6"/>
      <c r="U579" s="6"/>
    </row>
    <row r="580" spans="1:2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6"/>
      <c r="P580" s="6"/>
      <c r="Q580" s="6"/>
      <c r="R580" s="6"/>
      <c r="S580" s="6"/>
      <c r="T580" s="6"/>
      <c r="U580" s="6"/>
    </row>
    <row r="581" spans="1:2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6"/>
      <c r="P581" s="6"/>
      <c r="Q581" s="6"/>
      <c r="R581" s="6"/>
      <c r="S581" s="6"/>
      <c r="T581" s="6"/>
      <c r="U581" s="6"/>
    </row>
    <row r="582" spans="1:2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6"/>
      <c r="P582" s="6"/>
      <c r="Q582" s="6"/>
      <c r="R582" s="6"/>
      <c r="S582" s="6"/>
      <c r="T582" s="6"/>
      <c r="U582" s="6"/>
    </row>
    <row r="583" spans="1:2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6"/>
      <c r="P583" s="6"/>
      <c r="Q583" s="6"/>
      <c r="R583" s="6"/>
      <c r="S583" s="6"/>
      <c r="T583" s="6"/>
      <c r="U583" s="6"/>
    </row>
    <row r="584" spans="1:2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6"/>
      <c r="P584" s="6"/>
      <c r="Q584" s="6"/>
      <c r="R584" s="6"/>
      <c r="S584" s="6"/>
      <c r="T584" s="6"/>
      <c r="U584" s="6"/>
    </row>
    <row r="585" spans="1:2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6"/>
      <c r="P585" s="6"/>
      <c r="Q585" s="6"/>
      <c r="R585" s="6"/>
      <c r="S585" s="6"/>
      <c r="T585" s="6"/>
      <c r="U585" s="6"/>
    </row>
    <row r="586" spans="1:2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6"/>
      <c r="P586" s="6"/>
      <c r="Q586" s="6"/>
      <c r="R586" s="6"/>
      <c r="S586" s="6"/>
      <c r="T586" s="6"/>
      <c r="U586" s="6"/>
    </row>
    <row r="587" spans="1:2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6"/>
      <c r="P587" s="6"/>
      <c r="Q587" s="6"/>
      <c r="R587" s="6"/>
      <c r="S587" s="6"/>
      <c r="T587" s="6"/>
      <c r="U587" s="6"/>
    </row>
    <row r="588" spans="1:2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6"/>
      <c r="P588" s="6"/>
      <c r="Q588" s="6"/>
      <c r="R588" s="6"/>
      <c r="S588" s="6"/>
      <c r="T588" s="6"/>
      <c r="U588" s="6"/>
    </row>
    <row r="589" spans="1:2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6"/>
      <c r="P589" s="6"/>
      <c r="Q589" s="6"/>
      <c r="R589" s="6"/>
      <c r="S589" s="6"/>
      <c r="T589" s="6"/>
      <c r="U589" s="6"/>
    </row>
    <row r="590" spans="1:2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6"/>
      <c r="P590" s="6"/>
      <c r="Q590" s="6"/>
      <c r="R590" s="6"/>
      <c r="S590" s="6"/>
      <c r="T590" s="6"/>
      <c r="U590" s="6"/>
    </row>
    <row r="591" spans="1:2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6"/>
      <c r="P591" s="6"/>
      <c r="Q591" s="6"/>
      <c r="R591" s="6"/>
      <c r="S591" s="6"/>
      <c r="T591" s="6"/>
      <c r="U591" s="6"/>
    </row>
    <row r="592" spans="1:2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6"/>
      <c r="P592" s="6"/>
      <c r="Q592" s="6"/>
      <c r="R592" s="6"/>
      <c r="S592" s="6"/>
      <c r="T592" s="6"/>
      <c r="U592" s="6"/>
    </row>
    <row r="593" spans="1:2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6"/>
      <c r="P593" s="6"/>
      <c r="Q593" s="6"/>
      <c r="R593" s="6"/>
      <c r="S593" s="6"/>
      <c r="T593" s="6"/>
      <c r="U593" s="6"/>
    </row>
    <row r="594" spans="1:2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6"/>
      <c r="P594" s="6"/>
      <c r="Q594" s="6"/>
      <c r="R594" s="6"/>
      <c r="S594" s="6"/>
      <c r="T594" s="6"/>
      <c r="U594" s="6"/>
    </row>
    <row r="595" spans="1:2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6"/>
      <c r="P595" s="6"/>
      <c r="Q595" s="6"/>
      <c r="R595" s="6"/>
      <c r="S595" s="6"/>
      <c r="T595" s="6"/>
      <c r="U595" s="6"/>
    </row>
    <row r="596" spans="1:2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6"/>
      <c r="P596" s="6"/>
      <c r="Q596" s="6"/>
      <c r="R596" s="6"/>
      <c r="S596" s="6"/>
      <c r="T596" s="6"/>
      <c r="U596" s="6"/>
    </row>
    <row r="597" spans="1:2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6"/>
      <c r="P597" s="6"/>
      <c r="Q597" s="6"/>
      <c r="R597" s="6"/>
      <c r="S597" s="6"/>
      <c r="T597" s="6"/>
      <c r="U597" s="6"/>
    </row>
    <row r="598" spans="1:2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6"/>
      <c r="P598" s="6"/>
      <c r="Q598" s="6"/>
      <c r="R598" s="6"/>
      <c r="S598" s="6"/>
      <c r="T598" s="6"/>
      <c r="U598" s="6"/>
    </row>
    <row r="599" spans="1:2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6"/>
      <c r="P599" s="6"/>
      <c r="Q599" s="6"/>
      <c r="R599" s="6"/>
      <c r="S599" s="6"/>
      <c r="T599" s="6"/>
      <c r="U599" s="6"/>
    </row>
    <row r="600" spans="1:2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6"/>
      <c r="P600" s="6"/>
      <c r="Q600" s="6"/>
      <c r="R600" s="6"/>
      <c r="S600" s="6"/>
      <c r="T600" s="6"/>
      <c r="U600" s="6"/>
    </row>
    <row r="601" spans="1:2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6"/>
      <c r="P601" s="6"/>
      <c r="Q601" s="6"/>
      <c r="R601" s="6"/>
      <c r="S601" s="6"/>
      <c r="T601" s="6"/>
      <c r="U601" s="6"/>
    </row>
    <row r="602" spans="1:2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6"/>
      <c r="P602" s="6"/>
      <c r="Q602" s="6"/>
      <c r="R602" s="6"/>
      <c r="S602" s="6"/>
      <c r="T602" s="6"/>
      <c r="U602" s="6"/>
    </row>
    <row r="603" spans="1:2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6"/>
      <c r="P603" s="6"/>
      <c r="Q603" s="6"/>
      <c r="R603" s="6"/>
      <c r="S603" s="6"/>
      <c r="T603" s="6"/>
      <c r="U603" s="6"/>
    </row>
    <row r="604" spans="1:2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6"/>
      <c r="P604" s="6"/>
      <c r="Q604" s="6"/>
      <c r="R604" s="6"/>
      <c r="S604" s="6"/>
      <c r="T604" s="6"/>
      <c r="U604" s="6"/>
    </row>
    <row r="605" spans="1:2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6"/>
      <c r="P605" s="6"/>
      <c r="Q605" s="6"/>
      <c r="R605" s="6"/>
      <c r="S605" s="6"/>
      <c r="T605" s="6"/>
      <c r="U605" s="6"/>
    </row>
    <row r="606" spans="1:2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6"/>
      <c r="P606" s="6"/>
      <c r="Q606" s="6"/>
      <c r="R606" s="6"/>
      <c r="S606" s="6"/>
      <c r="T606" s="6"/>
      <c r="U606" s="6"/>
    </row>
    <row r="607" spans="1:2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6"/>
      <c r="P607" s="6"/>
      <c r="Q607" s="6"/>
      <c r="R607" s="6"/>
      <c r="S607" s="6"/>
      <c r="T607" s="6"/>
      <c r="U607" s="6"/>
    </row>
    <row r="608" spans="1:2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6"/>
      <c r="P608" s="6"/>
      <c r="Q608" s="6"/>
      <c r="R608" s="6"/>
      <c r="S608" s="6"/>
      <c r="T608" s="6"/>
      <c r="U608" s="6"/>
    </row>
    <row r="609" spans="1:2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6"/>
      <c r="P609" s="6"/>
      <c r="Q609" s="6"/>
      <c r="R609" s="6"/>
      <c r="S609" s="6"/>
      <c r="T609" s="6"/>
      <c r="U609" s="6"/>
    </row>
    <row r="610" spans="1:2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6"/>
      <c r="P610" s="6"/>
      <c r="Q610" s="6"/>
      <c r="R610" s="6"/>
      <c r="S610" s="6"/>
      <c r="T610" s="6"/>
      <c r="U610" s="6"/>
    </row>
    <row r="611" spans="1:2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6"/>
      <c r="P611" s="6"/>
      <c r="Q611" s="6"/>
      <c r="R611" s="6"/>
      <c r="S611" s="6"/>
      <c r="T611" s="6"/>
      <c r="U611" s="6"/>
    </row>
    <row r="612" spans="1:2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6"/>
      <c r="P612" s="6"/>
      <c r="Q612" s="6"/>
      <c r="R612" s="6"/>
      <c r="S612" s="6"/>
      <c r="T612" s="6"/>
      <c r="U612" s="6"/>
    </row>
    <row r="613" spans="1:2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6"/>
      <c r="P613" s="6"/>
      <c r="Q613" s="6"/>
      <c r="R613" s="6"/>
      <c r="S613" s="6"/>
      <c r="T613" s="6"/>
      <c r="U613" s="6"/>
    </row>
    <row r="614" spans="1:2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6"/>
      <c r="P614" s="6"/>
      <c r="Q614" s="6"/>
      <c r="R614" s="6"/>
      <c r="S614" s="6"/>
      <c r="T614" s="6"/>
      <c r="U614" s="6"/>
    </row>
    <row r="615" spans="1:2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6"/>
      <c r="P615" s="6"/>
      <c r="Q615" s="6"/>
      <c r="R615" s="6"/>
      <c r="S615" s="6"/>
      <c r="T615" s="6"/>
      <c r="U615" s="6"/>
    </row>
    <row r="616" spans="1:2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6"/>
      <c r="P616" s="6"/>
      <c r="Q616" s="6"/>
      <c r="R616" s="6"/>
      <c r="S616" s="6"/>
      <c r="T616" s="6"/>
      <c r="U616" s="6"/>
    </row>
    <row r="617" spans="1:2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6"/>
      <c r="P617" s="6"/>
      <c r="Q617" s="6"/>
      <c r="R617" s="6"/>
      <c r="S617" s="6"/>
      <c r="T617" s="6"/>
      <c r="U617" s="6"/>
    </row>
    <row r="618" spans="1:2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6"/>
      <c r="P618" s="6"/>
      <c r="Q618" s="6"/>
      <c r="R618" s="6"/>
      <c r="S618" s="6"/>
      <c r="T618" s="6"/>
      <c r="U618" s="6"/>
    </row>
    <row r="619" spans="1:2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6"/>
      <c r="P619" s="6"/>
      <c r="Q619" s="6"/>
      <c r="R619" s="6"/>
      <c r="S619" s="6"/>
      <c r="T619" s="6"/>
      <c r="U619" s="6"/>
    </row>
    <row r="620" spans="1:2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6"/>
      <c r="P620" s="6"/>
      <c r="Q620" s="6"/>
      <c r="R620" s="6"/>
      <c r="S620" s="6"/>
      <c r="T620" s="6"/>
      <c r="U620" s="6"/>
    </row>
    <row r="621" spans="1: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6"/>
      <c r="P621" s="6"/>
      <c r="Q621" s="6"/>
      <c r="R621" s="6"/>
      <c r="S621" s="6"/>
      <c r="T621" s="6"/>
      <c r="U621" s="6"/>
    </row>
    <row r="622" spans="1:2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6"/>
      <c r="P622" s="6"/>
      <c r="Q622" s="6"/>
      <c r="R622" s="6"/>
      <c r="S622" s="6"/>
      <c r="T622" s="6"/>
      <c r="U622" s="6"/>
    </row>
    <row r="623" spans="1:2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6"/>
      <c r="P623" s="6"/>
      <c r="Q623" s="6"/>
      <c r="R623" s="6"/>
      <c r="S623" s="6"/>
      <c r="T623" s="6"/>
      <c r="U623" s="6"/>
    </row>
    <row r="624" spans="1:2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6"/>
      <c r="P624" s="6"/>
      <c r="Q624" s="6"/>
      <c r="R624" s="6"/>
      <c r="S624" s="6"/>
      <c r="T624" s="6"/>
      <c r="U624" s="6"/>
    </row>
    <row r="625" spans="1:2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6"/>
      <c r="P625" s="6"/>
      <c r="Q625" s="6"/>
      <c r="R625" s="6"/>
      <c r="S625" s="6"/>
      <c r="T625" s="6"/>
      <c r="U625" s="6"/>
    </row>
    <row r="626" spans="1:2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6"/>
      <c r="P626" s="6"/>
      <c r="Q626" s="6"/>
      <c r="R626" s="6"/>
      <c r="S626" s="6"/>
      <c r="T626" s="6"/>
      <c r="U626" s="6"/>
    </row>
    <row r="627" spans="1:2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6"/>
      <c r="P627" s="6"/>
      <c r="Q627" s="6"/>
      <c r="R627" s="6"/>
      <c r="S627" s="6"/>
      <c r="T627" s="6"/>
      <c r="U627" s="6"/>
    </row>
    <row r="628" spans="1:2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6"/>
      <c r="P628" s="6"/>
      <c r="Q628" s="6"/>
      <c r="R628" s="6"/>
      <c r="S628" s="6"/>
      <c r="T628" s="6"/>
      <c r="U628" s="6"/>
    </row>
    <row r="629" spans="1:2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6"/>
      <c r="P629" s="6"/>
      <c r="Q629" s="6"/>
      <c r="R629" s="6"/>
      <c r="S629" s="6"/>
      <c r="T629" s="6"/>
      <c r="U629" s="6"/>
    </row>
    <row r="630" spans="1:2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6"/>
      <c r="P630" s="6"/>
      <c r="Q630" s="6"/>
      <c r="R630" s="6"/>
      <c r="S630" s="6"/>
      <c r="T630" s="6"/>
      <c r="U630" s="6"/>
    </row>
    <row r="631" spans="1:2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6"/>
      <c r="P631" s="6"/>
      <c r="Q631" s="6"/>
      <c r="R631" s="6"/>
      <c r="S631" s="6"/>
      <c r="T631" s="6"/>
      <c r="U631" s="6"/>
    </row>
    <row r="632" spans="1:2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6"/>
      <c r="P632" s="6"/>
      <c r="Q632" s="6"/>
      <c r="R632" s="6"/>
      <c r="S632" s="6"/>
      <c r="T632" s="6"/>
      <c r="U632" s="6"/>
    </row>
    <row r="633" spans="1:2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6"/>
      <c r="P633" s="6"/>
      <c r="Q633" s="6"/>
      <c r="R633" s="6"/>
      <c r="S633" s="6"/>
      <c r="T633" s="6"/>
      <c r="U633" s="6"/>
    </row>
    <row r="634" spans="1:2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6"/>
      <c r="P634" s="6"/>
      <c r="Q634" s="6"/>
      <c r="R634" s="6"/>
      <c r="S634" s="6"/>
      <c r="T634" s="6"/>
      <c r="U634" s="6"/>
    </row>
    <row r="635" spans="1:2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6"/>
      <c r="P635" s="6"/>
      <c r="Q635" s="6"/>
      <c r="R635" s="6"/>
      <c r="S635" s="6"/>
      <c r="T635" s="6"/>
      <c r="U635" s="6"/>
    </row>
    <row r="636" spans="1:2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6"/>
      <c r="P636" s="6"/>
      <c r="Q636" s="6"/>
      <c r="R636" s="6"/>
      <c r="S636" s="6"/>
      <c r="T636" s="6"/>
      <c r="U636" s="6"/>
    </row>
    <row r="637" spans="1:2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6"/>
      <c r="P637" s="6"/>
      <c r="Q637" s="6"/>
      <c r="R637" s="6"/>
      <c r="S637" s="6"/>
      <c r="T637" s="6"/>
      <c r="U637" s="6"/>
    </row>
    <row r="638" spans="1:2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6"/>
      <c r="P638" s="6"/>
      <c r="Q638" s="6"/>
      <c r="R638" s="6"/>
      <c r="S638" s="6"/>
      <c r="T638" s="6"/>
      <c r="U638" s="6"/>
    </row>
    <row r="639" spans="1:2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6"/>
      <c r="P639" s="6"/>
      <c r="Q639" s="6"/>
      <c r="R639" s="6"/>
      <c r="S639" s="6"/>
      <c r="T639" s="6"/>
      <c r="U639" s="6"/>
    </row>
    <row r="640" spans="1:2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6"/>
      <c r="P640" s="6"/>
      <c r="Q640" s="6"/>
      <c r="R640" s="6"/>
      <c r="S640" s="6"/>
      <c r="T640" s="6"/>
      <c r="U640" s="6"/>
    </row>
    <row r="641" spans="1:2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6"/>
      <c r="P641" s="6"/>
      <c r="Q641" s="6"/>
      <c r="R641" s="6"/>
      <c r="S641" s="6"/>
      <c r="T641" s="6"/>
      <c r="U641" s="6"/>
    </row>
    <row r="642" spans="1:2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6"/>
      <c r="P642" s="6"/>
      <c r="Q642" s="6"/>
      <c r="R642" s="6"/>
      <c r="S642" s="6"/>
      <c r="T642" s="6"/>
      <c r="U642" s="6"/>
    </row>
    <row r="643" spans="1:2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6"/>
      <c r="P643" s="6"/>
      <c r="Q643" s="6"/>
      <c r="R643" s="6"/>
      <c r="S643" s="6"/>
      <c r="T643" s="6"/>
      <c r="U643" s="6"/>
    </row>
    <row r="644" spans="1:2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6"/>
      <c r="P644" s="6"/>
      <c r="Q644" s="6"/>
      <c r="R644" s="6"/>
      <c r="S644" s="6"/>
      <c r="T644" s="6"/>
      <c r="U644" s="6"/>
    </row>
    <row r="645" spans="1:2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6"/>
      <c r="P645" s="6"/>
      <c r="Q645" s="6"/>
      <c r="R645" s="6"/>
      <c r="S645" s="6"/>
      <c r="T645" s="6"/>
      <c r="U645" s="6"/>
    </row>
    <row r="646" spans="1:2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6"/>
      <c r="P646" s="6"/>
      <c r="Q646" s="6"/>
      <c r="R646" s="6"/>
      <c r="S646" s="6"/>
      <c r="T646" s="6"/>
      <c r="U646" s="6"/>
    </row>
    <row r="647" spans="1:2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6"/>
      <c r="P647" s="6"/>
      <c r="Q647" s="6"/>
      <c r="R647" s="6"/>
      <c r="S647" s="6"/>
      <c r="T647" s="6"/>
      <c r="U647" s="6"/>
    </row>
    <row r="648" spans="1:2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6"/>
      <c r="P648" s="6"/>
      <c r="Q648" s="6"/>
      <c r="R648" s="6"/>
      <c r="S648" s="6"/>
      <c r="T648" s="6"/>
      <c r="U648" s="6"/>
    </row>
    <row r="649" spans="1:2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6"/>
      <c r="P649" s="6"/>
      <c r="Q649" s="6"/>
      <c r="R649" s="6"/>
      <c r="S649" s="6"/>
      <c r="T649" s="6"/>
      <c r="U649" s="6"/>
    </row>
    <row r="650" spans="1:2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6"/>
      <c r="P650" s="6"/>
      <c r="Q650" s="6"/>
      <c r="R650" s="6"/>
      <c r="S650" s="6"/>
      <c r="T650" s="6"/>
      <c r="U650" s="6"/>
    </row>
    <row r="651" spans="1:2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6"/>
      <c r="P651" s="6"/>
      <c r="Q651" s="6"/>
      <c r="R651" s="6"/>
      <c r="S651" s="6"/>
      <c r="T651" s="6"/>
      <c r="U651" s="6"/>
    </row>
    <row r="652" spans="1:2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6"/>
      <c r="P652" s="6"/>
      <c r="Q652" s="6"/>
      <c r="R652" s="6"/>
      <c r="S652" s="6"/>
      <c r="T652" s="6"/>
      <c r="U652" s="6"/>
    </row>
    <row r="653" spans="1:2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6"/>
      <c r="P653" s="6"/>
      <c r="Q653" s="6"/>
      <c r="R653" s="6"/>
      <c r="S653" s="6"/>
      <c r="T653" s="6"/>
      <c r="U653" s="6"/>
    </row>
    <row r="654" spans="1:2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6"/>
      <c r="P654" s="6"/>
      <c r="Q654" s="6"/>
      <c r="R654" s="6"/>
      <c r="S654" s="6"/>
      <c r="T654" s="6"/>
      <c r="U654" s="6"/>
    </row>
    <row r="655" spans="1:2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6"/>
      <c r="P655" s="6"/>
      <c r="Q655" s="6"/>
      <c r="R655" s="6"/>
      <c r="S655" s="6"/>
      <c r="T655" s="6"/>
      <c r="U655" s="6"/>
    </row>
    <row r="656" spans="1:2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6"/>
      <c r="P656" s="6"/>
      <c r="Q656" s="6"/>
      <c r="R656" s="6"/>
      <c r="S656" s="6"/>
      <c r="T656" s="6"/>
      <c r="U656" s="6"/>
    </row>
    <row r="657" spans="1:2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6"/>
      <c r="P657" s="6"/>
      <c r="Q657" s="6"/>
      <c r="R657" s="6"/>
      <c r="S657" s="6"/>
      <c r="T657" s="6"/>
      <c r="U657" s="6"/>
    </row>
    <row r="658" spans="1:2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6"/>
      <c r="P658" s="6"/>
      <c r="Q658" s="6"/>
      <c r="R658" s="6"/>
      <c r="S658" s="6"/>
      <c r="T658" s="6"/>
      <c r="U658" s="6"/>
    </row>
    <row r="659" spans="1:2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6"/>
      <c r="P659" s="6"/>
      <c r="Q659" s="6"/>
      <c r="R659" s="6"/>
      <c r="S659" s="6"/>
      <c r="T659" s="6"/>
      <c r="U659" s="6"/>
    </row>
    <row r="660" spans="1:2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6"/>
      <c r="P660" s="6"/>
      <c r="Q660" s="6"/>
      <c r="R660" s="6"/>
      <c r="S660" s="6"/>
      <c r="T660" s="6"/>
      <c r="U660" s="6"/>
    </row>
    <row r="661" spans="1:2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6"/>
      <c r="P661" s="6"/>
      <c r="Q661" s="6"/>
      <c r="R661" s="6"/>
      <c r="S661" s="6"/>
      <c r="T661" s="6"/>
      <c r="U661" s="6"/>
    </row>
    <row r="662" spans="1:2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6"/>
      <c r="P662" s="6"/>
      <c r="Q662" s="6"/>
      <c r="R662" s="6"/>
      <c r="S662" s="6"/>
      <c r="T662" s="6"/>
      <c r="U662" s="6"/>
    </row>
    <row r="663" spans="1:2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6"/>
      <c r="P663" s="6"/>
      <c r="Q663" s="6"/>
      <c r="R663" s="6"/>
      <c r="S663" s="6"/>
      <c r="T663" s="6"/>
      <c r="U663" s="6"/>
    </row>
    <row r="664" spans="1:2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6"/>
      <c r="P664" s="6"/>
      <c r="Q664" s="6"/>
      <c r="R664" s="6"/>
      <c r="S664" s="6"/>
      <c r="T664" s="6"/>
      <c r="U664" s="6"/>
    </row>
    <row r="665" spans="1:2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6"/>
      <c r="P665" s="6"/>
      <c r="Q665" s="6"/>
      <c r="R665" s="6"/>
      <c r="S665" s="6"/>
      <c r="T665" s="6"/>
      <c r="U665" s="6"/>
    </row>
    <row r="666" spans="1:2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6"/>
      <c r="P666" s="6"/>
      <c r="Q666" s="6"/>
      <c r="R666" s="6"/>
      <c r="S666" s="6"/>
      <c r="T666" s="6"/>
      <c r="U666" s="6"/>
    </row>
    <row r="667" spans="1:2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6"/>
      <c r="P667" s="6"/>
      <c r="Q667" s="6"/>
      <c r="R667" s="6"/>
      <c r="S667" s="6"/>
      <c r="T667" s="6"/>
      <c r="U667" s="6"/>
    </row>
    <row r="668" spans="1:2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6"/>
      <c r="P668" s="6"/>
      <c r="Q668" s="6"/>
      <c r="R668" s="6"/>
      <c r="S668" s="6"/>
      <c r="T668" s="6"/>
      <c r="U668" s="6"/>
    </row>
    <row r="669" spans="1:2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6"/>
      <c r="P669" s="6"/>
      <c r="Q669" s="6"/>
      <c r="R669" s="6"/>
      <c r="S669" s="6"/>
      <c r="T669" s="6"/>
      <c r="U669" s="6"/>
    </row>
    <row r="670" spans="1:2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6"/>
      <c r="P670" s="6"/>
      <c r="Q670" s="6"/>
      <c r="R670" s="6"/>
      <c r="S670" s="6"/>
      <c r="T670" s="6"/>
      <c r="U670" s="6"/>
    </row>
    <row r="671" spans="1:2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6"/>
      <c r="P671" s="6"/>
      <c r="Q671" s="6"/>
      <c r="R671" s="6"/>
      <c r="S671" s="6"/>
      <c r="T671" s="6"/>
      <c r="U671" s="6"/>
    </row>
    <row r="672" spans="1:2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6"/>
      <c r="P672" s="6"/>
      <c r="Q672" s="6"/>
      <c r="R672" s="6"/>
      <c r="S672" s="6"/>
      <c r="T672" s="6"/>
      <c r="U672" s="6"/>
    </row>
    <row r="673" spans="1:2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6"/>
      <c r="P673" s="6"/>
      <c r="Q673" s="6"/>
      <c r="R673" s="6"/>
      <c r="S673" s="6"/>
      <c r="T673" s="6"/>
      <c r="U673" s="6"/>
    </row>
    <row r="674" spans="1:2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6"/>
      <c r="P674" s="6"/>
      <c r="Q674" s="6"/>
      <c r="R674" s="6"/>
      <c r="S674" s="6"/>
      <c r="T674" s="6"/>
      <c r="U674" s="6"/>
    </row>
    <row r="675" spans="1:2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6"/>
      <c r="P675" s="6"/>
      <c r="Q675" s="6"/>
      <c r="R675" s="6"/>
      <c r="S675" s="6"/>
      <c r="T675" s="6"/>
      <c r="U675" s="6"/>
    </row>
    <row r="676" spans="1:2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6"/>
      <c r="P676" s="6"/>
      <c r="Q676" s="6"/>
      <c r="R676" s="6"/>
      <c r="S676" s="6"/>
      <c r="T676" s="6"/>
      <c r="U676" s="6"/>
    </row>
    <row r="677" spans="1:2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6"/>
      <c r="P677" s="6"/>
      <c r="Q677" s="6"/>
      <c r="R677" s="6"/>
      <c r="S677" s="6"/>
      <c r="T677" s="6"/>
      <c r="U677" s="6"/>
    </row>
    <row r="678" spans="1:2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6"/>
      <c r="P678" s="6"/>
      <c r="Q678" s="6"/>
      <c r="R678" s="6"/>
      <c r="S678" s="6"/>
      <c r="T678" s="6"/>
      <c r="U678" s="6"/>
    </row>
    <row r="679" spans="1:2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6"/>
      <c r="P679" s="6"/>
      <c r="Q679" s="6"/>
      <c r="R679" s="6"/>
      <c r="S679" s="6"/>
      <c r="T679" s="6"/>
      <c r="U679" s="6"/>
    </row>
    <row r="680" spans="1:2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6"/>
      <c r="P680" s="6"/>
      <c r="Q680" s="6"/>
      <c r="R680" s="6"/>
      <c r="S680" s="6"/>
      <c r="T680" s="6"/>
      <c r="U680" s="6"/>
    </row>
    <row r="681" spans="1:2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6"/>
      <c r="P681" s="6"/>
      <c r="Q681" s="6"/>
      <c r="R681" s="6"/>
      <c r="S681" s="6"/>
      <c r="T681" s="6"/>
      <c r="U681" s="6"/>
    </row>
    <row r="682" spans="1:2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6"/>
      <c r="P682" s="6"/>
      <c r="Q682" s="6"/>
      <c r="R682" s="6"/>
      <c r="S682" s="6"/>
      <c r="T682" s="6"/>
      <c r="U682" s="6"/>
    </row>
    <row r="683" spans="1:2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6"/>
      <c r="P683" s="6"/>
      <c r="Q683" s="6"/>
      <c r="R683" s="6"/>
      <c r="S683" s="6"/>
      <c r="T683" s="6"/>
      <c r="U683" s="6"/>
    </row>
    <row r="684" spans="1:2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6"/>
      <c r="P684" s="6"/>
      <c r="Q684" s="6"/>
      <c r="R684" s="6"/>
      <c r="S684" s="6"/>
      <c r="T684" s="6"/>
      <c r="U684" s="6"/>
    </row>
    <row r="685" spans="1:2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6"/>
      <c r="P685" s="6"/>
      <c r="Q685" s="6"/>
      <c r="R685" s="6"/>
      <c r="S685" s="6"/>
      <c r="T685" s="6"/>
      <c r="U685" s="6"/>
    </row>
    <row r="686" spans="1:2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6"/>
      <c r="P686" s="6"/>
      <c r="Q686" s="6"/>
      <c r="R686" s="6"/>
      <c r="S686" s="6"/>
      <c r="T686" s="6"/>
      <c r="U686" s="6"/>
    </row>
    <row r="687" spans="1:2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6"/>
      <c r="P687" s="6"/>
      <c r="Q687" s="6"/>
      <c r="R687" s="6"/>
      <c r="S687" s="6"/>
      <c r="T687" s="6"/>
      <c r="U687" s="6"/>
    </row>
    <row r="688" spans="1:2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6"/>
      <c r="P688" s="6"/>
      <c r="Q688" s="6"/>
      <c r="R688" s="6"/>
      <c r="S688" s="6"/>
      <c r="T688" s="6"/>
      <c r="U688" s="6"/>
    </row>
    <row r="689" spans="1:2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6"/>
      <c r="P689" s="6"/>
      <c r="Q689" s="6"/>
      <c r="R689" s="6"/>
      <c r="S689" s="6"/>
      <c r="T689" s="6"/>
      <c r="U689" s="6"/>
    </row>
    <row r="690" spans="1:2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6"/>
      <c r="P690" s="6"/>
      <c r="Q690" s="6"/>
      <c r="R690" s="6"/>
      <c r="S690" s="6"/>
      <c r="T690" s="6"/>
      <c r="U690" s="6"/>
    </row>
    <row r="691" spans="1:2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6"/>
      <c r="P691" s="6"/>
      <c r="Q691" s="6"/>
      <c r="R691" s="6"/>
      <c r="S691" s="6"/>
      <c r="T691" s="6"/>
      <c r="U691" s="6"/>
    </row>
    <row r="692" spans="1:2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6"/>
      <c r="P692" s="6"/>
      <c r="Q692" s="6"/>
      <c r="R692" s="6"/>
      <c r="S692" s="6"/>
      <c r="T692" s="6"/>
      <c r="U692" s="6"/>
    </row>
    <row r="693" spans="1:2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6"/>
      <c r="P693" s="6"/>
      <c r="Q693" s="6"/>
      <c r="R693" s="6"/>
      <c r="S693" s="6"/>
      <c r="T693" s="6"/>
      <c r="U693" s="6"/>
    </row>
    <row r="694" spans="1:2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6"/>
      <c r="P694" s="6"/>
      <c r="Q694" s="6"/>
      <c r="R694" s="6"/>
      <c r="S694" s="6"/>
      <c r="T694" s="6"/>
      <c r="U694" s="6"/>
    </row>
    <row r="695" spans="1:2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6"/>
      <c r="P695" s="6"/>
      <c r="Q695" s="6"/>
      <c r="R695" s="6"/>
      <c r="S695" s="6"/>
      <c r="T695" s="6"/>
      <c r="U695" s="6"/>
    </row>
    <row r="696" spans="1:2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6"/>
      <c r="P696" s="6"/>
      <c r="Q696" s="6"/>
      <c r="R696" s="6"/>
      <c r="S696" s="6"/>
      <c r="T696" s="6"/>
      <c r="U696" s="6"/>
    </row>
    <row r="697" spans="1:2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6"/>
      <c r="P697" s="6"/>
      <c r="Q697" s="6"/>
      <c r="R697" s="6"/>
      <c r="S697" s="6"/>
      <c r="T697" s="6"/>
      <c r="U697" s="6"/>
    </row>
    <row r="698" spans="1:2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6"/>
      <c r="P698" s="6"/>
      <c r="Q698" s="6"/>
      <c r="R698" s="6"/>
      <c r="S698" s="6"/>
      <c r="T698" s="6"/>
      <c r="U698" s="6"/>
    </row>
    <row r="699" spans="1:2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6"/>
      <c r="P699" s="6"/>
      <c r="Q699" s="6"/>
      <c r="R699" s="6"/>
      <c r="S699" s="6"/>
      <c r="T699" s="6"/>
      <c r="U699" s="6"/>
    </row>
    <row r="700" spans="1:2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6"/>
      <c r="P700" s="6"/>
      <c r="Q700" s="6"/>
      <c r="R700" s="6"/>
      <c r="S700" s="6"/>
      <c r="T700" s="6"/>
      <c r="U700" s="6"/>
    </row>
    <row r="701" spans="1:2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6"/>
      <c r="P701" s="6"/>
      <c r="Q701" s="6"/>
      <c r="R701" s="6"/>
      <c r="S701" s="6"/>
      <c r="T701" s="6"/>
      <c r="U701" s="6"/>
    </row>
    <row r="702" spans="1:2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6"/>
      <c r="P702" s="6"/>
      <c r="Q702" s="6"/>
      <c r="R702" s="6"/>
      <c r="S702" s="6"/>
      <c r="T702" s="6"/>
      <c r="U702" s="6"/>
    </row>
    <row r="703" spans="1:2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6"/>
      <c r="P703" s="6"/>
      <c r="Q703" s="6"/>
      <c r="R703" s="6"/>
      <c r="S703" s="6"/>
      <c r="T703" s="6"/>
      <c r="U703" s="6"/>
    </row>
    <row r="704" spans="1:2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6"/>
      <c r="P704" s="6"/>
      <c r="Q704" s="6"/>
      <c r="R704" s="6"/>
      <c r="S704" s="6"/>
      <c r="T704" s="6"/>
      <c r="U704" s="6"/>
    </row>
    <row r="705" spans="1:2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6"/>
      <c r="P705" s="6"/>
      <c r="Q705" s="6"/>
      <c r="R705" s="6"/>
      <c r="S705" s="6"/>
      <c r="T705" s="6"/>
      <c r="U705" s="6"/>
    </row>
    <row r="706" spans="1:2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6"/>
      <c r="P706" s="6"/>
      <c r="Q706" s="6"/>
      <c r="R706" s="6"/>
      <c r="S706" s="6"/>
      <c r="T706" s="6"/>
      <c r="U706" s="6"/>
    </row>
    <row r="707" spans="1:2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6"/>
      <c r="P707" s="6"/>
      <c r="Q707" s="6"/>
      <c r="R707" s="6"/>
      <c r="S707" s="6"/>
      <c r="T707" s="6"/>
      <c r="U707" s="6"/>
    </row>
    <row r="708" spans="1:2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6"/>
      <c r="P708" s="6"/>
      <c r="Q708" s="6"/>
      <c r="R708" s="6"/>
      <c r="S708" s="6"/>
      <c r="T708" s="6"/>
      <c r="U708" s="6"/>
    </row>
    <row r="709" spans="1:2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6"/>
      <c r="P709" s="6"/>
      <c r="Q709" s="6"/>
      <c r="R709" s="6"/>
      <c r="S709" s="6"/>
      <c r="T709" s="6"/>
      <c r="U709" s="6"/>
    </row>
    <row r="710" spans="1:2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6"/>
      <c r="P710" s="6"/>
      <c r="Q710" s="6"/>
      <c r="R710" s="6"/>
      <c r="S710" s="6"/>
      <c r="T710" s="6"/>
      <c r="U710" s="6"/>
    </row>
    <row r="711" spans="1:2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6"/>
      <c r="P711" s="6"/>
      <c r="Q711" s="6"/>
      <c r="R711" s="6"/>
      <c r="S711" s="6"/>
      <c r="T711" s="6"/>
      <c r="U711" s="6"/>
    </row>
    <row r="712" spans="1:2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6"/>
      <c r="P712" s="6"/>
      <c r="Q712" s="6"/>
      <c r="R712" s="6"/>
      <c r="S712" s="6"/>
      <c r="T712" s="6"/>
      <c r="U712" s="6"/>
    </row>
    <row r="713" spans="1:2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6"/>
      <c r="P713" s="6"/>
      <c r="Q713" s="6"/>
      <c r="R713" s="6"/>
      <c r="S713" s="6"/>
      <c r="T713" s="6"/>
      <c r="U713" s="6"/>
    </row>
    <row r="714" spans="1:2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6"/>
      <c r="P714" s="6"/>
      <c r="Q714" s="6"/>
      <c r="R714" s="6"/>
      <c r="S714" s="6"/>
      <c r="T714" s="6"/>
      <c r="U714" s="6"/>
    </row>
    <row r="715" spans="1:2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6"/>
      <c r="P715" s="6"/>
      <c r="Q715" s="6"/>
      <c r="R715" s="6"/>
      <c r="S715" s="6"/>
      <c r="T715" s="6"/>
      <c r="U715" s="6"/>
    </row>
    <row r="716" spans="1:2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6"/>
      <c r="P716" s="6"/>
      <c r="Q716" s="6"/>
      <c r="R716" s="6"/>
      <c r="S716" s="6"/>
      <c r="T716" s="6"/>
      <c r="U716" s="6"/>
    </row>
    <row r="717" spans="1:2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6"/>
      <c r="P717" s="6"/>
      <c r="Q717" s="6"/>
      <c r="R717" s="6"/>
      <c r="S717" s="6"/>
      <c r="T717" s="6"/>
      <c r="U717" s="6"/>
    </row>
    <row r="718" spans="1:2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6"/>
      <c r="P718" s="6"/>
      <c r="Q718" s="6"/>
      <c r="R718" s="6"/>
      <c r="S718" s="6"/>
      <c r="T718" s="6"/>
      <c r="U718" s="6"/>
    </row>
    <row r="719" spans="1:2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6"/>
      <c r="P719" s="6"/>
      <c r="Q719" s="6"/>
      <c r="R719" s="6"/>
      <c r="S719" s="6"/>
      <c r="T719" s="6"/>
      <c r="U719" s="6"/>
    </row>
    <row r="720" spans="1:2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6"/>
      <c r="P720" s="6"/>
      <c r="Q720" s="6"/>
      <c r="R720" s="6"/>
      <c r="S720" s="6"/>
      <c r="T720" s="6"/>
      <c r="U720" s="6"/>
    </row>
    <row r="721" spans="1: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6"/>
      <c r="P721" s="6"/>
      <c r="Q721" s="6"/>
      <c r="R721" s="6"/>
      <c r="S721" s="6"/>
      <c r="T721" s="6"/>
      <c r="U721" s="6"/>
    </row>
    <row r="722" spans="1:2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6"/>
      <c r="P722" s="6"/>
      <c r="Q722" s="6"/>
      <c r="R722" s="6"/>
      <c r="S722" s="6"/>
      <c r="T722" s="6"/>
      <c r="U722" s="6"/>
    </row>
    <row r="723" spans="1:2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6"/>
      <c r="P723" s="6"/>
      <c r="Q723" s="6"/>
      <c r="R723" s="6"/>
      <c r="S723" s="6"/>
      <c r="T723" s="6"/>
      <c r="U723" s="6"/>
    </row>
    <row r="724" spans="1:2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6"/>
      <c r="P724" s="6"/>
      <c r="Q724" s="6"/>
      <c r="R724" s="6"/>
      <c r="S724" s="6"/>
      <c r="T724" s="6"/>
      <c r="U724" s="6"/>
    </row>
    <row r="725" spans="1:2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6"/>
      <c r="P725" s="6"/>
      <c r="Q725" s="6"/>
      <c r="R725" s="6"/>
      <c r="S725" s="6"/>
      <c r="T725" s="6"/>
      <c r="U725" s="6"/>
    </row>
    <row r="726" spans="1:2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6"/>
      <c r="P726" s="6"/>
      <c r="Q726" s="6"/>
      <c r="R726" s="6"/>
      <c r="S726" s="6"/>
      <c r="T726" s="6"/>
      <c r="U726" s="6"/>
    </row>
    <row r="727" spans="1:2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6"/>
      <c r="P727" s="6"/>
      <c r="Q727" s="6"/>
      <c r="R727" s="6"/>
      <c r="S727" s="6"/>
      <c r="T727" s="6"/>
      <c r="U727" s="6"/>
    </row>
    <row r="728" spans="1:2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6"/>
      <c r="P728" s="6"/>
      <c r="Q728" s="6"/>
      <c r="R728" s="6"/>
      <c r="S728" s="6"/>
      <c r="T728" s="6"/>
      <c r="U728" s="6"/>
    </row>
    <row r="729" spans="1:2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6"/>
      <c r="P729" s="6"/>
      <c r="Q729" s="6"/>
      <c r="R729" s="6"/>
      <c r="S729" s="6"/>
      <c r="T729" s="6"/>
      <c r="U729" s="6"/>
    </row>
    <row r="730" spans="1:2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6"/>
      <c r="P730" s="6"/>
      <c r="Q730" s="6"/>
      <c r="R730" s="6"/>
      <c r="S730" s="6"/>
      <c r="T730" s="6"/>
      <c r="U730" s="6"/>
    </row>
    <row r="731" spans="1:2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6"/>
      <c r="P731" s="6"/>
      <c r="Q731" s="6"/>
      <c r="R731" s="6"/>
      <c r="S731" s="6"/>
      <c r="T731" s="6"/>
      <c r="U731" s="6"/>
    </row>
    <row r="732" spans="1:2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6"/>
      <c r="P732" s="6"/>
      <c r="Q732" s="6"/>
      <c r="R732" s="6"/>
      <c r="S732" s="6"/>
      <c r="T732" s="6"/>
      <c r="U732" s="6"/>
    </row>
    <row r="733" spans="1:2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6"/>
      <c r="P733" s="6"/>
      <c r="Q733" s="6"/>
      <c r="R733" s="6"/>
      <c r="S733" s="6"/>
      <c r="T733" s="6"/>
      <c r="U733" s="6"/>
    </row>
    <row r="734" spans="1:2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6"/>
      <c r="P734" s="6"/>
      <c r="Q734" s="6"/>
      <c r="R734" s="6"/>
      <c r="S734" s="6"/>
      <c r="T734" s="6"/>
      <c r="U734" s="6"/>
    </row>
    <row r="735" spans="1:2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6"/>
      <c r="P735" s="6"/>
      <c r="Q735" s="6"/>
      <c r="R735" s="6"/>
      <c r="S735" s="6"/>
      <c r="T735" s="6"/>
      <c r="U735" s="6"/>
    </row>
    <row r="736" spans="1:2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6"/>
      <c r="P736" s="6"/>
      <c r="Q736" s="6"/>
      <c r="R736" s="6"/>
      <c r="S736" s="6"/>
      <c r="T736" s="6"/>
      <c r="U736" s="6"/>
    </row>
    <row r="737" spans="1:2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6"/>
      <c r="P737" s="6"/>
      <c r="Q737" s="6"/>
      <c r="R737" s="6"/>
      <c r="S737" s="6"/>
      <c r="T737" s="6"/>
      <c r="U737" s="6"/>
    </row>
    <row r="738" spans="1:2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6"/>
      <c r="P738" s="6"/>
      <c r="Q738" s="6"/>
      <c r="R738" s="6"/>
      <c r="S738" s="6"/>
      <c r="T738" s="6"/>
      <c r="U738" s="6"/>
    </row>
    <row r="739" spans="1:2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6"/>
      <c r="P739" s="6"/>
      <c r="Q739" s="6"/>
      <c r="R739" s="6"/>
      <c r="S739" s="6"/>
      <c r="T739" s="6"/>
      <c r="U739" s="6"/>
    </row>
    <row r="740" spans="1:2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6"/>
      <c r="P740" s="6"/>
      <c r="Q740" s="6"/>
      <c r="R740" s="6"/>
      <c r="S740" s="6"/>
      <c r="T740" s="6"/>
      <c r="U740" s="6"/>
    </row>
    <row r="741" spans="1:2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6"/>
      <c r="P741" s="6"/>
      <c r="Q741" s="6"/>
      <c r="R741" s="6"/>
      <c r="S741" s="6"/>
      <c r="T741" s="6"/>
      <c r="U741" s="6"/>
    </row>
    <row r="742" spans="1:2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6"/>
      <c r="P742" s="6"/>
      <c r="Q742" s="6"/>
      <c r="R742" s="6"/>
      <c r="S742" s="6"/>
      <c r="T742" s="6"/>
      <c r="U742" s="6"/>
    </row>
    <row r="743" spans="1:2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6"/>
      <c r="P743" s="6"/>
      <c r="Q743" s="6"/>
      <c r="R743" s="6"/>
      <c r="S743" s="6"/>
      <c r="T743" s="6"/>
      <c r="U743" s="6"/>
    </row>
    <row r="744" spans="1:2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6"/>
      <c r="P744" s="6"/>
      <c r="Q744" s="6"/>
      <c r="R744" s="6"/>
      <c r="S744" s="6"/>
      <c r="T744" s="6"/>
      <c r="U744" s="6"/>
    </row>
    <row r="745" spans="1:2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6"/>
      <c r="P745" s="6"/>
      <c r="Q745" s="6"/>
      <c r="R745" s="6"/>
      <c r="S745" s="6"/>
      <c r="T745" s="6"/>
      <c r="U745" s="6"/>
    </row>
    <row r="746" spans="1:2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6"/>
      <c r="P746" s="6"/>
      <c r="Q746" s="6"/>
      <c r="R746" s="6"/>
      <c r="S746" s="6"/>
      <c r="T746" s="6"/>
      <c r="U746" s="6"/>
    </row>
    <row r="747" spans="1:2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6"/>
      <c r="P747" s="6"/>
      <c r="Q747" s="6"/>
      <c r="R747" s="6"/>
      <c r="S747" s="6"/>
      <c r="T747" s="6"/>
      <c r="U747" s="6"/>
    </row>
    <row r="748" spans="1:2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6"/>
      <c r="P748" s="6"/>
      <c r="Q748" s="6"/>
      <c r="R748" s="6"/>
      <c r="S748" s="6"/>
      <c r="T748" s="6"/>
      <c r="U748" s="6"/>
    </row>
    <row r="749" spans="1:2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6"/>
      <c r="P749" s="6"/>
      <c r="Q749" s="6"/>
      <c r="R749" s="6"/>
      <c r="S749" s="6"/>
      <c r="T749" s="6"/>
      <c r="U749" s="6"/>
    </row>
    <row r="750" spans="1:2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6"/>
      <c r="P750" s="6"/>
      <c r="Q750" s="6"/>
      <c r="R750" s="6"/>
      <c r="S750" s="6"/>
      <c r="T750" s="6"/>
      <c r="U750" s="6"/>
    </row>
    <row r="751" spans="1:2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6"/>
      <c r="P751" s="6"/>
      <c r="Q751" s="6"/>
      <c r="R751" s="6"/>
      <c r="S751" s="6"/>
      <c r="T751" s="6"/>
      <c r="U751" s="6"/>
    </row>
    <row r="752" spans="1:2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6"/>
      <c r="P752" s="6"/>
      <c r="Q752" s="6"/>
      <c r="R752" s="6"/>
      <c r="S752" s="6"/>
      <c r="T752" s="6"/>
      <c r="U752" s="6"/>
    </row>
    <row r="753" spans="1:2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6"/>
      <c r="P753" s="6"/>
      <c r="Q753" s="6"/>
      <c r="R753" s="6"/>
      <c r="S753" s="6"/>
      <c r="T753" s="6"/>
      <c r="U753" s="6"/>
    </row>
    <row r="754" spans="1:2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6"/>
      <c r="P754" s="6"/>
      <c r="Q754" s="6"/>
      <c r="R754" s="6"/>
      <c r="S754" s="6"/>
      <c r="T754" s="6"/>
      <c r="U754" s="6"/>
    </row>
    <row r="755" spans="1:2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6"/>
      <c r="P755" s="6"/>
      <c r="Q755" s="6"/>
      <c r="R755" s="6"/>
      <c r="S755" s="6"/>
      <c r="T755" s="6"/>
      <c r="U755" s="6"/>
    </row>
    <row r="756" spans="1:2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6"/>
      <c r="P756" s="6"/>
      <c r="Q756" s="6"/>
      <c r="R756" s="6"/>
      <c r="S756" s="6"/>
      <c r="T756" s="6"/>
      <c r="U756" s="6"/>
    </row>
    <row r="757" spans="1:2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6"/>
      <c r="P757" s="6"/>
      <c r="Q757" s="6"/>
      <c r="R757" s="6"/>
      <c r="S757" s="6"/>
      <c r="T757" s="6"/>
      <c r="U757" s="6"/>
    </row>
    <row r="758" spans="1:2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6"/>
      <c r="P758" s="6"/>
      <c r="Q758" s="6"/>
      <c r="R758" s="6"/>
      <c r="S758" s="6"/>
      <c r="T758" s="6"/>
      <c r="U758" s="6"/>
    </row>
    <row r="759" spans="1:2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6"/>
      <c r="P759" s="6"/>
      <c r="Q759" s="6"/>
      <c r="R759" s="6"/>
      <c r="S759" s="6"/>
      <c r="T759" s="6"/>
      <c r="U759" s="6"/>
    </row>
    <row r="760" spans="1:2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6"/>
      <c r="P760" s="6"/>
      <c r="Q760" s="6"/>
      <c r="R760" s="6"/>
      <c r="S760" s="6"/>
      <c r="T760" s="6"/>
      <c r="U760" s="6"/>
    </row>
    <row r="761" spans="1:2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6"/>
      <c r="P761" s="6"/>
      <c r="Q761" s="6"/>
      <c r="R761" s="6"/>
      <c r="S761" s="6"/>
      <c r="T761" s="6"/>
      <c r="U761" s="6"/>
    </row>
    <row r="762" spans="1:2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6"/>
      <c r="P762" s="6"/>
      <c r="Q762" s="6"/>
      <c r="R762" s="6"/>
      <c r="S762" s="6"/>
      <c r="T762" s="6"/>
      <c r="U762" s="6"/>
    </row>
    <row r="763" spans="1:2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6"/>
      <c r="P763" s="6"/>
      <c r="Q763" s="6"/>
      <c r="R763" s="6"/>
      <c r="S763" s="6"/>
      <c r="T763" s="6"/>
      <c r="U763" s="6"/>
    </row>
    <row r="764" spans="1:2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6"/>
      <c r="P764" s="6"/>
      <c r="Q764" s="6"/>
      <c r="R764" s="6"/>
      <c r="S764" s="6"/>
      <c r="T764" s="6"/>
      <c r="U764" s="6"/>
    </row>
    <row r="765" spans="1:2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6"/>
      <c r="P765" s="6"/>
      <c r="Q765" s="6"/>
      <c r="R765" s="6"/>
      <c r="S765" s="6"/>
      <c r="T765" s="6"/>
      <c r="U765" s="6"/>
    </row>
    <row r="766" spans="1:2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6"/>
      <c r="P766" s="6"/>
      <c r="Q766" s="6"/>
      <c r="R766" s="6"/>
      <c r="S766" s="6"/>
      <c r="T766" s="6"/>
      <c r="U766" s="6"/>
    </row>
    <row r="767" spans="1:2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6"/>
      <c r="P767" s="6"/>
      <c r="Q767" s="6"/>
      <c r="R767" s="6"/>
      <c r="S767" s="6"/>
      <c r="T767" s="6"/>
      <c r="U767" s="6"/>
    </row>
    <row r="768" spans="1:2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6"/>
      <c r="P768" s="6"/>
      <c r="Q768" s="6"/>
      <c r="R768" s="6"/>
      <c r="S768" s="6"/>
      <c r="T768" s="6"/>
      <c r="U768" s="6"/>
    </row>
    <row r="769" spans="1:2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6"/>
      <c r="P769" s="6"/>
      <c r="Q769" s="6"/>
      <c r="R769" s="6"/>
      <c r="S769" s="6"/>
      <c r="T769" s="6"/>
      <c r="U769" s="6"/>
    </row>
    <row r="770" spans="1:2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6"/>
      <c r="P770" s="6"/>
      <c r="Q770" s="6"/>
      <c r="R770" s="6"/>
      <c r="S770" s="6"/>
      <c r="T770" s="6"/>
      <c r="U770" s="6"/>
    </row>
    <row r="771" spans="1:2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6"/>
      <c r="P771" s="6"/>
      <c r="Q771" s="6"/>
      <c r="R771" s="6"/>
      <c r="S771" s="6"/>
      <c r="T771" s="6"/>
      <c r="U771" s="6"/>
    </row>
    <row r="772" spans="1:2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6"/>
      <c r="P772" s="6"/>
      <c r="Q772" s="6"/>
      <c r="R772" s="6"/>
      <c r="S772" s="6"/>
      <c r="T772" s="6"/>
      <c r="U772" s="6"/>
    </row>
    <row r="773" spans="1:2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6"/>
      <c r="P773" s="6"/>
      <c r="Q773" s="6"/>
      <c r="R773" s="6"/>
      <c r="S773" s="6"/>
      <c r="T773" s="6"/>
      <c r="U773" s="6"/>
    </row>
  </sheetData>
  <sheetProtection selectLockedCells="1" selectUnlockedCells="1"/>
  <mergeCells count="29">
    <mergeCell ref="Z4:Z8"/>
    <mergeCell ref="X4:X8"/>
    <mergeCell ref="A2:V2"/>
    <mergeCell ref="R3:U3"/>
    <mergeCell ref="V4:V8"/>
    <mergeCell ref="U4:U8"/>
    <mergeCell ref="S4:S8"/>
    <mergeCell ref="I4:I8"/>
    <mergeCell ref="K4:K8"/>
    <mergeCell ref="L4:L8"/>
    <mergeCell ref="M4:M8"/>
    <mergeCell ref="N4:N8"/>
    <mergeCell ref="L3:M3"/>
    <mergeCell ref="N3:O3"/>
    <mergeCell ref="P3:Q3"/>
    <mergeCell ref="O4:O8"/>
    <mergeCell ref="V3:W3"/>
    <mergeCell ref="X3:Y3"/>
    <mergeCell ref="B4:B8"/>
    <mergeCell ref="C4:C8"/>
    <mergeCell ref="E4:E8"/>
    <mergeCell ref="F4:F8"/>
    <mergeCell ref="H4:H8"/>
    <mergeCell ref="Y4:Y8"/>
    <mergeCell ref="W4:W8"/>
    <mergeCell ref="T4:T8"/>
    <mergeCell ref="Q4:Q8"/>
    <mergeCell ref="P4:P8"/>
    <mergeCell ref="R4:R8"/>
  </mergeCells>
  <pageMargins left="0.45" right="0.45" top="0.75" bottom="0.75" header="0.3" footer="0.3"/>
  <pageSetup scale="55" fitToHeight="0" orientation="landscape" r:id="rId1"/>
  <headerFooter>
    <oddFooter>&amp;C2022-2023 Budget &amp;R&amp;D</oddFooter>
  </headerFooter>
  <rowBreaks count="2" manualBreakCount="2">
    <brk id="31" max="16383" man="1"/>
    <brk id="48" max="16383" man="1"/>
  </rowBreaks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YB179"/>
  <sheetViews>
    <sheetView tabSelected="1" topLeftCell="A73" workbookViewId="0">
      <selection activeCell="S27" sqref="S27"/>
    </sheetView>
  </sheetViews>
  <sheetFormatPr defaultRowHeight="15.75"/>
  <cols>
    <col min="1" max="1" width="39.140625" style="36" customWidth="1"/>
    <col min="2" max="2" width="0.140625" style="36" hidden="1" customWidth="1"/>
    <col min="3" max="3" width="17.7109375" style="36" hidden="1" customWidth="1"/>
    <col min="4" max="4" width="14.7109375" style="36" hidden="1" customWidth="1"/>
    <col min="5" max="5" width="16.7109375" style="47" hidden="1" customWidth="1"/>
    <col min="6" max="6" width="94.85546875" style="36" hidden="1" customWidth="1"/>
    <col min="7" max="7" width="11.42578125" style="36" customWidth="1"/>
    <col min="8" max="8" width="9.7109375" style="41" customWidth="1"/>
    <col min="9" max="9" width="10.42578125" style="36" customWidth="1"/>
    <col min="10" max="10" width="11.140625" style="41" customWidth="1"/>
    <col min="11" max="11" width="11" style="36" customWidth="1"/>
    <col min="12" max="12" width="10.85546875" style="41" customWidth="1"/>
    <col min="13" max="13" width="10" style="36" customWidth="1"/>
    <col min="14" max="14" width="9.7109375" style="36" customWidth="1"/>
    <col min="15" max="15" width="10.28515625" style="36" customWidth="1"/>
  </cols>
  <sheetData>
    <row r="1" spans="1:19">
      <c r="B1" s="37" t="s">
        <v>90</v>
      </c>
      <c r="C1" s="37" t="s">
        <v>91</v>
      </c>
      <c r="D1" s="38" t="s">
        <v>92</v>
      </c>
      <c r="E1" s="39" t="s">
        <v>93</v>
      </c>
      <c r="F1" s="37" t="s">
        <v>90</v>
      </c>
      <c r="G1" s="40" t="s">
        <v>94</v>
      </c>
      <c r="H1" s="41" t="s">
        <v>95</v>
      </c>
      <c r="I1" s="36" t="s">
        <v>96</v>
      </c>
      <c r="J1" s="41" t="s">
        <v>96</v>
      </c>
      <c r="K1" s="41" t="s">
        <v>97</v>
      </c>
      <c r="L1" s="41" t="s">
        <v>97</v>
      </c>
      <c r="M1" s="36" t="s">
        <v>98</v>
      </c>
      <c r="N1" s="36" t="s">
        <v>98</v>
      </c>
      <c r="O1" s="36" t="s">
        <v>99</v>
      </c>
    </row>
    <row r="2" spans="1:19">
      <c r="B2" s="42" t="s">
        <v>100</v>
      </c>
      <c r="C2" s="43" t="s">
        <v>101</v>
      </c>
      <c r="D2" s="38"/>
      <c r="E2" s="39" t="s">
        <v>102</v>
      </c>
      <c r="F2" s="43" t="s">
        <v>103</v>
      </c>
      <c r="G2" s="44" t="s">
        <v>100</v>
      </c>
      <c r="H2" s="41" t="s">
        <v>104</v>
      </c>
      <c r="I2" s="36" t="s">
        <v>105</v>
      </c>
      <c r="J2" s="41" t="s">
        <v>104</v>
      </c>
      <c r="K2" s="36" t="s">
        <v>100</v>
      </c>
      <c r="L2" s="41" t="s">
        <v>104</v>
      </c>
      <c r="M2" s="36" t="s">
        <v>100</v>
      </c>
      <c r="N2" s="36" t="s">
        <v>243</v>
      </c>
      <c r="O2" s="36" t="s">
        <v>100</v>
      </c>
    </row>
    <row r="3" spans="1:19">
      <c r="A3" s="75" t="s">
        <v>106</v>
      </c>
      <c r="B3" s="74">
        <f>B31</f>
        <v>230240</v>
      </c>
      <c r="C3" s="74">
        <f>C31</f>
        <v>170481.55</v>
      </c>
      <c r="D3" s="74">
        <f>D31</f>
        <v>59758.45</v>
      </c>
      <c r="E3" s="76">
        <f>C3 / B3</f>
        <v>0.74045148540653227</v>
      </c>
      <c r="F3" s="74">
        <f>F31</f>
        <v>225819</v>
      </c>
      <c r="G3" s="74">
        <f>G31</f>
        <v>203689</v>
      </c>
      <c r="H3" s="74">
        <f t="shared" ref="H3:O3" si="0">H31</f>
        <v>191692</v>
      </c>
      <c r="I3" s="74">
        <f t="shared" si="0"/>
        <v>389173</v>
      </c>
      <c r="J3" s="74">
        <f t="shared" si="0"/>
        <v>423629</v>
      </c>
      <c r="K3" s="74">
        <f>K31</f>
        <v>363387</v>
      </c>
      <c r="L3" s="74">
        <f t="shared" si="0"/>
        <v>434607</v>
      </c>
      <c r="M3" s="74">
        <f t="shared" si="0"/>
        <v>425000</v>
      </c>
      <c r="N3" s="74">
        <f t="shared" si="0"/>
        <v>356359</v>
      </c>
      <c r="O3" s="74">
        <f t="shared" si="0"/>
        <v>428500</v>
      </c>
    </row>
    <row r="4" spans="1:19">
      <c r="A4" s="45" t="s">
        <v>107</v>
      </c>
      <c r="B4" s="46">
        <v>10000</v>
      </c>
      <c r="C4" s="46">
        <v>0</v>
      </c>
      <c r="D4" s="41">
        <f t="shared" ref="D4:D13" si="1">B4-C4</f>
        <v>10000</v>
      </c>
      <c r="E4" s="47">
        <f>C4 / B4</f>
        <v>0</v>
      </c>
      <c r="F4" s="46">
        <v>10000</v>
      </c>
      <c r="G4" s="46">
        <v>10000</v>
      </c>
      <c r="H4" s="41">
        <v>10000</v>
      </c>
      <c r="I4" s="41">
        <v>10000</v>
      </c>
      <c r="J4" s="41">
        <v>15000</v>
      </c>
      <c r="K4" s="41">
        <v>15000</v>
      </c>
      <c r="L4" s="41">
        <v>15000</v>
      </c>
      <c r="M4" s="41">
        <v>15000</v>
      </c>
      <c r="N4" s="41">
        <v>15000</v>
      </c>
      <c r="O4" s="41">
        <v>15000</v>
      </c>
    </row>
    <row r="5" spans="1:19">
      <c r="A5" s="45" t="s">
        <v>108</v>
      </c>
      <c r="B5" s="46">
        <v>9888</v>
      </c>
      <c r="C5" s="46">
        <v>0</v>
      </c>
      <c r="D5" s="41">
        <f t="shared" si="1"/>
        <v>9888</v>
      </c>
      <c r="E5" s="47">
        <f>C5 / B5</f>
        <v>0</v>
      </c>
      <c r="F5" s="46">
        <v>9888</v>
      </c>
      <c r="G5" s="46">
        <v>10000</v>
      </c>
      <c r="H5" s="41">
        <v>11455</v>
      </c>
      <c r="I5" s="41">
        <v>12000</v>
      </c>
      <c r="J5" s="41">
        <v>13878</v>
      </c>
      <c r="K5" s="41">
        <v>12000</v>
      </c>
      <c r="L5" s="41">
        <v>17344</v>
      </c>
      <c r="M5" s="41">
        <v>12000</v>
      </c>
      <c r="N5" s="41">
        <v>0</v>
      </c>
      <c r="O5" s="41">
        <v>12000</v>
      </c>
    </row>
    <row r="6" spans="1:19">
      <c r="A6" s="45" t="s">
        <v>109</v>
      </c>
      <c r="B6" s="46">
        <v>2346</v>
      </c>
      <c r="C6" s="46">
        <v>1611.38</v>
      </c>
      <c r="D6" s="41">
        <f t="shared" si="1"/>
        <v>734.61999999999989</v>
      </c>
      <c r="E6" s="47">
        <f t="shared" ref="E6:E100" si="2">C6 / B6</f>
        <v>0.68686274509803924</v>
      </c>
      <c r="F6" s="46">
        <v>2158</v>
      </c>
      <c r="G6" s="46">
        <v>2200</v>
      </c>
      <c r="H6" s="41">
        <v>2052</v>
      </c>
      <c r="I6" s="41">
        <v>2000</v>
      </c>
      <c r="J6" s="41">
        <v>1876</v>
      </c>
      <c r="K6" s="41">
        <v>1700</v>
      </c>
      <c r="L6" s="41">
        <v>1771</v>
      </c>
      <c r="M6" s="41">
        <v>1500</v>
      </c>
      <c r="N6" s="41">
        <v>1289</v>
      </c>
      <c r="O6" s="41">
        <v>1500</v>
      </c>
    </row>
    <row r="7" spans="1:19">
      <c r="A7" s="45" t="s">
        <v>16</v>
      </c>
      <c r="B7" s="46">
        <v>2906</v>
      </c>
      <c r="C7" s="46">
        <v>2840.9</v>
      </c>
      <c r="D7" s="41">
        <f t="shared" si="1"/>
        <v>65.099999999999909</v>
      </c>
      <c r="E7" s="47">
        <f t="shared" si="2"/>
        <v>0.97759807295251211</v>
      </c>
      <c r="F7" s="46">
        <f>(4312+567)</f>
        <v>4879</v>
      </c>
      <c r="G7" s="46">
        <v>6000</v>
      </c>
      <c r="H7" s="41">
        <v>5522</v>
      </c>
      <c r="I7" s="41">
        <v>1500</v>
      </c>
      <c r="J7" s="41">
        <v>1050</v>
      </c>
      <c r="K7" s="41">
        <v>1000</v>
      </c>
      <c r="L7" s="41">
        <v>393</v>
      </c>
      <c r="M7" s="41">
        <v>500</v>
      </c>
      <c r="N7" s="41">
        <v>648</v>
      </c>
      <c r="O7" s="41">
        <v>8000</v>
      </c>
    </row>
    <row r="8" spans="1:19">
      <c r="A8" s="45" t="s">
        <v>110</v>
      </c>
      <c r="B8" s="46">
        <v>1050</v>
      </c>
      <c r="C8" s="46">
        <v>985</v>
      </c>
      <c r="D8" s="41">
        <f t="shared" si="1"/>
        <v>65</v>
      </c>
      <c r="E8" s="47">
        <f t="shared" si="2"/>
        <v>0.93809523809523809</v>
      </c>
      <c r="F8" s="46">
        <v>1265</v>
      </c>
      <c r="G8" s="46">
        <v>1200</v>
      </c>
      <c r="H8" s="41">
        <v>760</v>
      </c>
      <c r="I8" s="41">
        <v>2500</v>
      </c>
      <c r="J8" s="41">
        <v>3205</v>
      </c>
      <c r="K8" s="41">
        <v>2000</v>
      </c>
      <c r="L8" s="41">
        <v>2550</v>
      </c>
      <c r="M8" s="41">
        <v>2000</v>
      </c>
      <c r="N8" s="41">
        <v>5175</v>
      </c>
      <c r="O8" s="41">
        <v>2000</v>
      </c>
    </row>
    <row r="9" spans="1:19">
      <c r="A9" s="45" t="s">
        <v>111</v>
      </c>
      <c r="B9" s="46">
        <v>1000</v>
      </c>
      <c r="C9" s="46">
        <v>1000</v>
      </c>
      <c r="D9" s="41">
        <f t="shared" si="1"/>
        <v>0</v>
      </c>
      <c r="E9" s="47">
        <f t="shared" si="2"/>
        <v>1</v>
      </c>
      <c r="F9" s="46">
        <v>1000</v>
      </c>
      <c r="G9" s="46">
        <v>1000</v>
      </c>
      <c r="H9" s="41">
        <v>500</v>
      </c>
      <c r="I9" s="41">
        <v>1000</v>
      </c>
      <c r="J9" s="41">
        <v>1500</v>
      </c>
      <c r="K9" s="41">
        <v>1000</v>
      </c>
      <c r="L9" s="41">
        <v>500</v>
      </c>
      <c r="M9" s="41">
        <v>1500</v>
      </c>
      <c r="N9" s="41">
        <v>0</v>
      </c>
      <c r="O9" s="41">
        <v>1500</v>
      </c>
    </row>
    <row r="10" spans="1:19">
      <c r="A10" s="45" t="s">
        <v>236</v>
      </c>
      <c r="B10" s="46">
        <v>1000</v>
      </c>
      <c r="C10" s="46">
        <v>1000</v>
      </c>
      <c r="D10" s="41">
        <f t="shared" ref="D10" si="3">B10-C10</f>
        <v>0</v>
      </c>
      <c r="E10" s="47">
        <f t="shared" ref="E10" si="4">C10 / B10</f>
        <v>1</v>
      </c>
      <c r="F10" s="46">
        <v>1000</v>
      </c>
      <c r="G10" s="46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850</v>
      </c>
      <c r="O10" s="41">
        <v>1500</v>
      </c>
    </row>
    <row r="11" spans="1:19">
      <c r="A11" s="45" t="s">
        <v>112</v>
      </c>
      <c r="B11" s="46">
        <v>87000</v>
      </c>
      <c r="C11" s="46">
        <v>87146.27</v>
      </c>
      <c r="D11" s="41">
        <f t="shared" si="1"/>
        <v>-146.27000000000407</v>
      </c>
      <c r="E11" s="47">
        <f t="shared" si="2"/>
        <v>1.0016812643678161</v>
      </c>
      <c r="F11" s="46">
        <v>88811</v>
      </c>
      <c r="G11" s="46">
        <v>64239</v>
      </c>
      <c r="H11" s="41">
        <v>62615</v>
      </c>
      <c r="I11" s="41">
        <v>63000</v>
      </c>
      <c r="J11" s="41">
        <v>61431</v>
      </c>
      <c r="K11" s="41">
        <v>60000</v>
      </c>
      <c r="L11" s="41">
        <v>63587</v>
      </c>
      <c r="M11" s="41">
        <v>62000</v>
      </c>
      <c r="N11" s="41">
        <v>63451</v>
      </c>
      <c r="O11" s="41">
        <v>62000</v>
      </c>
      <c r="Q11" s="95" t="s">
        <v>17</v>
      </c>
      <c r="R11" s="95" t="s">
        <v>17</v>
      </c>
    </row>
    <row r="12" spans="1:19">
      <c r="A12" s="45" t="s">
        <v>113</v>
      </c>
      <c r="B12" s="46">
        <v>0</v>
      </c>
      <c r="C12" s="46">
        <v>0</v>
      </c>
      <c r="D12" s="41">
        <f t="shared" si="1"/>
        <v>0</v>
      </c>
      <c r="E12" s="47">
        <v>0</v>
      </c>
      <c r="F12" s="46">
        <v>0</v>
      </c>
      <c r="G12" s="46">
        <v>0</v>
      </c>
      <c r="M12" s="41"/>
      <c r="N12" s="41" t="s">
        <v>17</v>
      </c>
      <c r="O12" s="41" t="s">
        <v>17</v>
      </c>
      <c r="Q12" s="95" t="s">
        <v>17</v>
      </c>
      <c r="R12" s="95" t="s">
        <v>17</v>
      </c>
    </row>
    <row r="13" spans="1:19">
      <c r="A13" s="45" t="s">
        <v>114</v>
      </c>
      <c r="B13" s="46">
        <v>0</v>
      </c>
      <c r="C13" s="46">
        <v>0</v>
      </c>
      <c r="D13" s="41">
        <f t="shared" si="1"/>
        <v>0</v>
      </c>
      <c r="E13" s="47">
        <v>0</v>
      </c>
      <c r="F13" s="46">
        <v>212</v>
      </c>
      <c r="G13" s="46">
        <v>0</v>
      </c>
      <c r="I13" s="36" t="s">
        <v>17</v>
      </c>
      <c r="M13" s="41"/>
      <c r="N13" s="41" t="s">
        <v>17</v>
      </c>
      <c r="O13" s="41" t="s">
        <v>17</v>
      </c>
      <c r="Q13" s="95"/>
      <c r="R13" s="95" t="s">
        <v>17</v>
      </c>
    </row>
    <row r="14" spans="1:19">
      <c r="A14" s="48" t="s">
        <v>115</v>
      </c>
      <c r="B14" s="49">
        <f>SUM(B11:B13)</f>
        <v>87000</v>
      </c>
      <c r="C14" s="49">
        <f>SUM(C11:C13)</f>
        <v>87146.27</v>
      </c>
      <c r="D14" s="49">
        <f>SUM(D11:D13)</f>
        <v>-146.27000000000407</v>
      </c>
      <c r="E14" s="50">
        <f t="shared" si="2"/>
        <v>1.0016812643678161</v>
      </c>
      <c r="F14" s="49">
        <f>SUM(F11:F13)</f>
        <v>89023</v>
      </c>
      <c r="G14" s="49">
        <f>SUM(G11:G13)</f>
        <v>64239</v>
      </c>
      <c r="H14" s="49">
        <f>SUM(H11:H13)</f>
        <v>62615</v>
      </c>
      <c r="I14" s="49">
        <f>SUM(I11:I13)</f>
        <v>63000</v>
      </c>
      <c r="J14" s="49">
        <f t="shared" ref="J14:O14" si="5">SUM(J11:J13)</f>
        <v>61431</v>
      </c>
      <c r="K14" s="49">
        <f t="shared" si="5"/>
        <v>60000</v>
      </c>
      <c r="L14" s="49">
        <f t="shared" si="5"/>
        <v>63587</v>
      </c>
      <c r="M14" s="49">
        <f t="shared" si="5"/>
        <v>62000</v>
      </c>
      <c r="N14" s="49">
        <f t="shared" si="5"/>
        <v>63451</v>
      </c>
      <c r="O14" s="49">
        <f t="shared" si="5"/>
        <v>62000</v>
      </c>
      <c r="Q14" s="95"/>
      <c r="R14" s="95" t="s">
        <v>17</v>
      </c>
    </row>
    <row r="15" spans="1:19">
      <c r="A15" s="45" t="s">
        <v>116</v>
      </c>
      <c r="B15" s="46">
        <v>10000</v>
      </c>
      <c r="C15" s="46">
        <v>10136</v>
      </c>
      <c r="D15" s="41">
        <f>B15-C15</f>
        <v>-136</v>
      </c>
      <c r="E15" s="47">
        <f t="shared" si="2"/>
        <v>1.0136000000000001</v>
      </c>
      <c r="F15" s="46">
        <v>10689</v>
      </c>
      <c r="G15" s="46">
        <v>10000</v>
      </c>
      <c r="H15" s="41">
        <v>10256</v>
      </c>
      <c r="I15" s="41">
        <v>10000</v>
      </c>
      <c r="J15" s="41">
        <v>9933</v>
      </c>
      <c r="K15" s="41">
        <v>9500</v>
      </c>
      <c r="L15" s="41">
        <v>11200</v>
      </c>
      <c r="M15" s="41">
        <v>10500</v>
      </c>
      <c r="N15" s="41">
        <v>10950</v>
      </c>
      <c r="O15" s="41">
        <v>10500</v>
      </c>
      <c r="R15" t="s">
        <v>17</v>
      </c>
      <c r="S15" t="s">
        <v>17</v>
      </c>
    </row>
    <row r="16" spans="1:19">
      <c r="A16" s="45" t="s">
        <v>117</v>
      </c>
      <c r="B16" s="46">
        <v>0</v>
      </c>
      <c r="C16" s="46">
        <v>40</v>
      </c>
      <c r="D16" s="41">
        <f>B16-C16</f>
        <v>-40</v>
      </c>
      <c r="E16" s="47">
        <v>0</v>
      </c>
      <c r="F16" s="46">
        <v>40</v>
      </c>
      <c r="G16" s="46">
        <v>0</v>
      </c>
      <c r="M16" s="41"/>
      <c r="N16" s="41" t="s">
        <v>17</v>
      </c>
      <c r="O16" s="41" t="s">
        <v>17</v>
      </c>
    </row>
    <row r="17" spans="1:16">
      <c r="A17" s="45" t="s">
        <v>118</v>
      </c>
      <c r="B17" s="46">
        <v>0</v>
      </c>
      <c r="C17" s="46">
        <v>0</v>
      </c>
      <c r="D17" s="41">
        <f>B17-C17</f>
        <v>0</v>
      </c>
      <c r="E17" s="47">
        <v>0</v>
      </c>
      <c r="F17" s="46">
        <v>0</v>
      </c>
      <c r="G17" s="46">
        <v>0</v>
      </c>
      <c r="I17" s="36" t="s">
        <v>17</v>
      </c>
      <c r="J17" s="41" t="s">
        <v>17</v>
      </c>
      <c r="M17" s="41"/>
      <c r="N17" s="41" t="s">
        <v>17</v>
      </c>
      <c r="O17" s="41" t="s">
        <v>17</v>
      </c>
    </row>
    <row r="18" spans="1:16">
      <c r="A18" s="48" t="s">
        <v>119</v>
      </c>
      <c r="B18" s="49">
        <f>SUM(B15:B17)</f>
        <v>10000</v>
      </c>
      <c r="C18" s="49">
        <f>SUM(C15:C17)</f>
        <v>10176</v>
      </c>
      <c r="D18" s="49">
        <f>SUM(D15:D17)</f>
        <v>-176</v>
      </c>
      <c r="E18" s="50">
        <f t="shared" si="2"/>
        <v>1.0176000000000001</v>
      </c>
      <c r="F18" s="49">
        <f>SUM(F15:F17)</f>
        <v>10729</v>
      </c>
      <c r="G18" s="49">
        <f>SUM(G15:G17)</f>
        <v>10000</v>
      </c>
      <c r="H18" s="49">
        <f>SUM(H15:H17)</f>
        <v>10256</v>
      </c>
      <c r="I18" s="49">
        <f>SUM(I15:I17)</f>
        <v>10000</v>
      </c>
      <c r="J18" s="49">
        <f t="shared" ref="J18:O18" si="6">SUM(J15:J17)</f>
        <v>9933</v>
      </c>
      <c r="K18" s="49">
        <f t="shared" si="6"/>
        <v>9500</v>
      </c>
      <c r="L18" s="49">
        <f t="shared" si="6"/>
        <v>11200</v>
      </c>
      <c r="M18" s="49">
        <f t="shared" si="6"/>
        <v>10500</v>
      </c>
      <c r="N18" s="49">
        <f t="shared" si="6"/>
        <v>10950</v>
      </c>
      <c r="O18" s="49">
        <f t="shared" si="6"/>
        <v>10500</v>
      </c>
    </row>
    <row r="19" spans="1:16">
      <c r="A19" s="45" t="s">
        <v>120</v>
      </c>
      <c r="B19" s="46">
        <v>80000</v>
      </c>
      <c r="C19" s="46">
        <v>45623</v>
      </c>
      <c r="D19" s="41">
        <f>B19-C19</f>
        <v>34377</v>
      </c>
      <c r="E19" s="47">
        <f t="shared" si="2"/>
        <v>0.57028749999999995</v>
      </c>
      <c r="F19" s="46">
        <v>69366</v>
      </c>
      <c r="G19" s="46">
        <v>70000</v>
      </c>
      <c r="H19" s="41">
        <v>59464</v>
      </c>
      <c r="I19" s="41">
        <v>98000</v>
      </c>
      <c r="J19" s="41">
        <v>119719</v>
      </c>
      <c r="K19" s="41">
        <v>196521</v>
      </c>
      <c r="L19" s="41">
        <v>263839</v>
      </c>
      <c r="M19" s="41">
        <v>280000</v>
      </c>
      <c r="N19" s="41">
        <v>216673</v>
      </c>
      <c r="O19" s="41">
        <v>280000</v>
      </c>
    </row>
    <row r="20" spans="1:16">
      <c r="A20" s="45" t="s">
        <v>121</v>
      </c>
      <c r="B20" s="46">
        <v>26000</v>
      </c>
      <c r="C20" s="46">
        <v>21081</v>
      </c>
      <c r="D20" s="41">
        <f>B20-C20</f>
        <v>4919</v>
      </c>
      <c r="E20" s="47">
        <f t="shared" si="2"/>
        <v>0.81080769230769234</v>
      </c>
      <c r="F20" s="46">
        <v>27461</v>
      </c>
      <c r="G20" s="46">
        <v>27000</v>
      </c>
      <c r="H20" s="41">
        <v>29068</v>
      </c>
      <c r="I20" s="41">
        <v>25000</v>
      </c>
      <c r="J20" s="41">
        <v>35649</v>
      </c>
      <c r="K20" s="41">
        <v>25500</v>
      </c>
      <c r="L20" s="41">
        <v>38874</v>
      </c>
      <c r="M20" s="41">
        <v>30000</v>
      </c>
      <c r="N20" s="41">
        <v>29522</v>
      </c>
      <c r="O20" s="41">
        <v>32000</v>
      </c>
    </row>
    <row r="21" spans="1:16">
      <c r="A21" s="45" t="s">
        <v>122</v>
      </c>
      <c r="B21" s="46"/>
      <c r="C21" s="46"/>
      <c r="D21" s="41"/>
      <c r="F21" s="46"/>
      <c r="G21" s="46">
        <v>2000</v>
      </c>
      <c r="I21" s="41">
        <v>2000</v>
      </c>
      <c r="K21" s="41">
        <v>2000</v>
      </c>
      <c r="M21" s="41">
        <v>5000</v>
      </c>
      <c r="N21" s="41">
        <v>0</v>
      </c>
      <c r="O21" s="41">
        <v>2500</v>
      </c>
    </row>
    <row r="22" spans="1:16">
      <c r="A22" s="45" t="s">
        <v>123</v>
      </c>
      <c r="B22" s="46"/>
      <c r="C22" s="46"/>
      <c r="D22" s="41"/>
      <c r="F22" s="46"/>
      <c r="G22" s="46"/>
      <c r="I22" s="41">
        <v>15250</v>
      </c>
      <c r="J22" s="41">
        <v>8334</v>
      </c>
      <c r="K22" s="41">
        <v>6916</v>
      </c>
      <c r="L22" s="41">
        <v>6916</v>
      </c>
      <c r="M22" s="41"/>
      <c r="N22" s="41">
        <v>0</v>
      </c>
      <c r="O22" s="41">
        <v>0</v>
      </c>
    </row>
    <row r="23" spans="1:16">
      <c r="A23" s="45" t="s">
        <v>124</v>
      </c>
      <c r="B23" s="46"/>
      <c r="C23" s="46"/>
      <c r="D23" s="41"/>
      <c r="F23" s="46"/>
      <c r="G23" s="46"/>
      <c r="I23" s="41"/>
      <c r="K23" s="41">
        <v>5000</v>
      </c>
      <c r="M23" s="41">
        <v>5000</v>
      </c>
      <c r="N23" s="41">
        <v>0</v>
      </c>
      <c r="O23" s="41">
        <v>0</v>
      </c>
      <c r="P23" t="s">
        <v>245</v>
      </c>
    </row>
    <row r="24" spans="1:16">
      <c r="A24" s="45" t="s">
        <v>125</v>
      </c>
      <c r="B24" s="46">
        <v>50</v>
      </c>
      <c r="C24" s="46">
        <v>18</v>
      </c>
      <c r="D24" s="41">
        <f>B24-C24</f>
        <v>32</v>
      </c>
      <c r="E24" s="47">
        <f t="shared" ref="E24" si="7">C24 / B24</f>
        <v>0.36</v>
      </c>
      <c r="F24" s="46">
        <v>50</v>
      </c>
      <c r="G24" s="46">
        <v>50</v>
      </c>
      <c r="I24" s="36">
        <v>50</v>
      </c>
      <c r="J24" s="41">
        <v>381</v>
      </c>
      <c r="K24" s="36">
        <v>250</v>
      </c>
      <c r="M24" s="41" t="s">
        <v>17</v>
      </c>
      <c r="N24" s="41">
        <v>5</v>
      </c>
      <c r="O24" s="41">
        <v>0</v>
      </c>
    </row>
    <row r="25" spans="1:16">
      <c r="A25" s="45" t="s">
        <v>126</v>
      </c>
      <c r="B25" s="46"/>
      <c r="C25" s="46"/>
      <c r="D25" s="41"/>
      <c r="F25" s="46"/>
      <c r="G25" s="46"/>
      <c r="I25" s="41">
        <v>70490</v>
      </c>
      <c r="J25" s="41">
        <v>70490</v>
      </c>
      <c r="L25" s="41">
        <v>12633</v>
      </c>
      <c r="M25" s="41"/>
      <c r="N25" s="41">
        <v>6511</v>
      </c>
      <c r="O25" s="41">
        <v>0</v>
      </c>
    </row>
    <row r="26" spans="1:16">
      <c r="A26" s="45" t="s">
        <v>70</v>
      </c>
      <c r="B26" s="46">
        <v>0</v>
      </c>
      <c r="C26" s="46">
        <v>0</v>
      </c>
      <c r="D26" s="41">
        <v>0</v>
      </c>
      <c r="E26" s="47">
        <v>0</v>
      </c>
      <c r="F26" s="46">
        <v>0</v>
      </c>
      <c r="G26" s="46">
        <v>0</v>
      </c>
      <c r="I26" s="41">
        <v>76383</v>
      </c>
      <c r="J26" s="41">
        <v>76383</v>
      </c>
      <c r="L26" s="41">
        <v>0</v>
      </c>
      <c r="M26" s="41"/>
      <c r="N26" s="41">
        <v>6285</v>
      </c>
      <c r="O26" s="41">
        <v>0</v>
      </c>
    </row>
    <row r="27" spans="1:16">
      <c r="A27" s="97" t="s">
        <v>72</v>
      </c>
      <c r="B27" s="46"/>
      <c r="C27" s="46"/>
      <c r="D27" s="41"/>
      <c r="F27" s="46"/>
      <c r="G27" s="46"/>
      <c r="I27" s="41"/>
      <c r="K27" s="41">
        <v>25000</v>
      </c>
      <c r="M27" s="41"/>
      <c r="N27" s="41"/>
      <c r="O27" s="41"/>
    </row>
    <row r="28" spans="1:16">
      <c r="A28" s="45" t="s">
        <v>253</v>
      </c>
      <c r="B28" s="46"/>
      <c r="C28" s="46"/>
      <c r="D28" s="41"/>
      <c r="F28" s="46"/>
      <c r="G28" s="46"/>
      <c r="I28" s="41"/>
      <c r="K28" s="41"/>
      <c r="M28" s="41"/>
      <c r="N28" s="41">
        <v>0</v>
      </c>
      <c r="O28" s="41">
        <v>0</v>
      </c>
    </row>
    <row r="29" spans="1:16">
      <c r="A29" s="45" t="s">
        <v>228</v>
      </c>
      <c r="B29" s="46">
        <v>0</v>
      </c>
      <c r="C29" s="46">
        <v>0</v>
      </c>
      <c r="D29" s="41">
        <f>B29-C29</f>
        <v>0</v>
      </c>
      <c r="E29" s="47">
        <v>0</v>
      </c>
      <c r="F29" s="46">
        <v>0</v>
      </c>
      <c r="G29" s="46">
        <v>0</v>
      </c>
      <c r="H29" s="41">
        <v>0</v>
      </c>
      <c r="I29" s="36">
        <v>0</v>
      </c>
      <c r="J29" s="41">
        <v>4800</v>
      </c>
      <c r="K29" s="51">
        <v>0</v>
      </c>
      <c r="L29" s="41">
        <v>0</v>
      </c>
      <c r="M29" s="41">
        <v>0</v>
      </c>
      <c r="N29" s="41">
        <v>0</v>
      </c>
      <c r="O29" s="41">
        <v>0</v>
      </c>
    </row>
    <row r="30" spans="1:16">
      <c r="A30" s="45" t="s">
        <v>236</v>
      </c>
      <c r="B30" s="46"/>
      <c r="C30" s="46"/>
      <c r="D30" s="41"/>
      <c r="F30" s="46"/>
      <c r="G30" s="46">
        <v>0</v>
      </c>
      <c r="H30" s="41">
        <v>0</v>
      </c>
      <c r="I30" s="36">
        <v>0</v>
      </c>
      <c r="J30" s="41">
        <v>0</v>
      </c>
      <c r="K30" s="51">
        <v>0</v>
      </c>
      <c r="L30" s="41">
        <v>0</v>
      </c>
      <c r="M30" s="41">
        <v>0</v>
      </c>
      <c r="N30" s="41">
        <v>0</v>
      </c>
      <c r="O30" s="41">
        <v>0</v>
      </c>
    </row>
    <row r="31" spans="1:16">
      <c r="A31" s="45" t="s">
        <v>17</v>
      </c>
      <c r="B31" s="51">
        <f>SUM(B4:B9) + B14 + SUM(B18:B29)</f>
        <v>230240</v>
      </c>
      <c r="C31" s="51">
        <f>SUM(C4:C9) + C14 + SUM(C18:C29)</f>
        <v>170481.55</v>
      </c>
      <c r="D31" s="51">
        <f>SUM(D4:D9) + D14 + SUM(D18:D29)</f>
        <v>59758.45</v>
      </c>
      <c r="E31" s="50">
        <f t="shared" si="2"/>
        <v>0.74045148540653227</v>
      </c>
      <c r="F31" s="51">
        <f>SUM(F4:F9) + F14 + SUM(F18:F29)</f>
        <v>225819</v>
      </c>
      <c r="G31" s="51">
        <f t="shared" ref="G31:O31" si="8">SUM(G4:G11) +  SUM(G18:G30)</f>
        <v>203689</v>
      </c>
      <c r="H31" s="51">
        <f t="shared" si="8"/>
        <v>191692</v>
      </c>
      <c r="I31" s="51">
        <f t="shared" si="8"/>
        <v>389173</v>
      </c>
      <c r="J31" s="51">
        <f t="shared" si="8"/>
        <v>423629</v>
      </c>
      <c r="K31" s="51">
        <f t="shared" si="8"/>
        <v>363387</v>
      </c>
      <c r="L31" s="51">
        <f t="shared" si="8"/>
        <v>434607</v>
      </c>
      <c r="M31" s="51">
        <f t="shared" si="8"/>
        <v>425000</v>
      </c>
      <c r="N31" s="51">
        <f t="shared" si="8"/>
        <v>356359</v>
      </c>
      <c r="O31" s="51">
        <f t="shared" si="8"/>
        <v>428500</v>
      </c>
    </row>
    <row r="32" spans="1:16">
      <c r="A32" s="45"/>
      <c r="B32" s="51"/>
      <c r="C32" s="51"/>
      <c r="D32" s="51"/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16">
      <c r="A33" s="48" t="s">
        <v>232</v>
      </c>
      <c r="B33" s="51"/>
      <c r="C33" s="51"/>
      <c r="D33" s="51"/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</row>
    <row r="34" spans="1:16">
      <c r="A34" s="45" t="s">
        <v>230</v>
      </c>
      <c r="B34" s="51"/>
      <c r="C34" s="51"/>
      <c r="D34" s="51"/>
      <c r="E34" s="50"/>
      <c r="F34" s="51"/>
      <c r="G34" s="51"/>
      <c r="H34" s="83">
        <f>(H15-H98)/(H31-H25-H26)</f>
        <v>4.8155374246186593E-2</v>
      </c>
      <c r="I34" s="51"/>
      <c r="J34" s="83">
        <f>(J15-J98)/(J31-J25-J26)</f>
        <v>3.2313662576421105E-2</v>
      </c>
      <c r="K34" s="51"/>
      <c r="L34" s="83">
        <f>(L15-L98)/(L31-L25-L26)</f>
        <v>2.4101010962760738E-2</v>
      </c>
      <c r="M34" s="51"/>
      <c r="N34" s="83">
        <f>(N15-N98)/(N31-N25-N26)</f>
        <v>2.8830229099175406E-2</v>
      </c>
      <c r="O34" s="83">
        <f>(O15-O98)/(O31-O25-O26)</f>
        <v>2.1003500583430573E-2</v>
      </c>
    </row>
    <row r="35" spans="1:16">
      <c r="A35" s="45" t="s">
        <v>229</v>
      </c>
      <c r="B35" s="51"/>
      <c r="C35" s="51"/>
      <c r="D35" s="51"/>
      <c r="E35" s="50"/>
      <c r="F35" s="51"/>
      <c r="G35" s="82"/>
      <c r="H35" s="83">
        <f>(H11-H99)/(H31-H25-H26)</f>
        <v>0.28735680153579701</v>
      </c>
      <c r="I35" s="51"/>
      <c r="J35" s="83">
        <f>(J11-J99)/(J31-J25-J26)</f>
        <v>0.19772290392981542</v>
      </c>
      <c r="K35" s="51"/>
      <c r="L35" s="83">
        <f>(L11-L99)/(L31-L25-L26)</f>
        <v>0.13561973012555276</v>
      </c>
      <c r="M35" s="51"/>
      <c r="N35" s="83">
        <f>(N11-N99)/(N31-N25-N26)</f>
        <v>0.1662169674848572</v>
      </c>
      <c r="O35" s="83">
        <f>(O11-O99)/(O31-O25-O26)</f>
        <v>0.12602100350058343</v>
      </c>
    </row>
    <row r="36" spans="1:16">
      <c r="A36" s="45" t="s">
        <v>247</v>
      </c>
      <c r="B36" s="51"/>
      <c r="C36" s="51"/>
      <c r="D36" s="51"/>
      <c r="E36" s="50"/>
      <c r="F36" s="51"/>
      <c r="G36" s="82" t="s">
        <v>17</v>
      </c>
      <c r="H36" s="83">
        <f>H19/(H31-H25-H26)</f>
        <v>0.31020595538676626</v>
      </c>
      <c r="I36" s="51"/>
      <c r="J36" s="83">
        <f>J19/(J31-J25-J26)</f>
        <v>0.43257960080359592</v>
      </c>
      <c r="K36" s="51"/>
      <c r="L36" s="83">
        <f>L19/(L31-L25-L26)</f>
        <v>0.62524942295022912</v>
      </c>
      <c r="M36" s="51"/>
      <c r="N36" s="83">
        <f>N19/(N31-N25-N26)</f>
        <v>0.63066453605306738</v>
      </c>
      <c r="O36" s="83">
        <f>(O19+O28)/(O31-O25-O26)</f>
        <v>0.6534422403733956</v>
      </c>
    </row>
    <row r="37" spans="1:16">
      <c r="A37" s="45" t="s">
        <v>121</v>
      </c>
      <c r="B37" s="51"/>
      <c r="C37" s="51"/>
      <c r="D37" s="51"/>
      <c r="E37" s="50"/>
      <c r="F37" s="51"/>
      <c r="G37" s="82"/>
      <c r="H37" s="83">
        <f>H20/(H31-H25-H26)</f>
        <v>0.15163908770319054</v>
      </c>
      <c r="I37" s="51"/>
      <c r="J37" s="83">
        <f>J20/(J31-J25-J26)</f>
        <v>0.12881021549668301</v>
      </c>
      <c r="K37" s="51"/>
      <c r="L37" s="83">
        <f>L20/(L31-L25-L26)</f>
        <v>9.2124159308393405E-2</v>
      </c>
      <c r="M37" s="51"/>
      <c r="N37" s="83">
        <f>N20/(N31-N25-N26)</f>
        <v>8.59289271545539E-2</v>
      </c>
      <c r="O37" s="83">
        <f>O20/(O31-O25-O26)</f>
        <v>7.4679113185530915E-2</v>
      </c>
    </row>
    <row r="38" spans="1:16">
      <c r="A38" s="45"/>
      <c r="B38" s="51"/>
      <c r="C38" s="51"/>
      <c r="D38" s="51"/>
      <c r="E38" s="50"/>
      <c r="F38" s="51"/>
      <c r="G38" s="51"/>
      <c r="K38" s="41"/>
      <c r="M38" s="41"/>
      <c r="N38" s="96" t="s">
        <v>17</v>
      </c>
    </row>
    <row r="39" spans="1:16">
      <c r="A39" s="69" t="s">
        <v>127</v>
      </c>
      <c r="B39" s="70">
        <f>SUM(B40+B48+B55+B60+B74+B97+B108+B114+B122+B134)</f>
        <v>160019</v>
      </c>
      <c r="C39" s="70">
        <f>SUM(C40+C48+C55+C60+C74+C97+C108+C114+C122+C134)</f>
        <v>101742.12999999999</v>
      </c>
      <c r="D39" s="70">
        <f>SUM(D40+D48+D55+D60+D74+D97+D108+D114+D122+D134)</f>
        <v>58276.87</v>
      </c>
      <c r="E39" s="72">
        <f t="shared" si="2"/>
        <v>0.63581280972884469</v>
      </c>
      <c r="F39" s="70">
        <f>SUM(F40+F48+F55+F60+F74+F97+F108+F114+F122+F134)</f>
        <v>142212</v>
      </c>
      <c r="G39" s="70">
        <f t="shared" ref="G39:O39" si="9">SUM(G40+G48+G55+G60+G74+G97+G108+G114+G122+G134+SUM(G139:G142))</f>
        <v>151957</v>
      </c>
      <c r="H39" s="70">
        <f t="shared" si="9"/>
        <v>135686</v>
      </c>
      <c r="I39" s="70">
        <f t="shared" si="9"/>
        <v>246952</v>
      </c>
      <c r="J39" s="70">
        <f t="shared" si="9"/>
        <v>177434.5</v>
      </c>
      <c r="K39" s="70">
        <f t="shared" si="9"/>
        <v>274288</v>
      </c>
      <c r="L39" s="70">
        <f t="shared" si="9"/>
        <v>254069.05</v>
      </c>
      <c r="M39" s="70">
        <f t="shared" si="9"/>
        <v>292920</v>
      </c>
      <c r="N39" s="70">
        <f t="shared" si="9"/>
        <v>226479</v>
      </c>
      <c r="O39" s="70">
        <f t="shared" si="9"/>
        <v>322800</v>
      </c>
    </row>
    <row r="40" spans="1:16">
      <c r="A40" s="69" t="s">
        <v>128</v>
      </c>
      <c r="B40" s="70">
        <f>B47</f>
        <v>64725</v>
      </c>
      <c r="C40" s="70">
        <f>C47</f>
        <v>46344.45</v>
      </c>
      <c r="D40" s="70">
        <f>D47</f>
        <v>18380.55</v>
      </c>
      <c r="E40" s="72">
        <f t="shared" si="2"/>
        <v>0.71602085747392807</v>
      </c>
      <c r="F40" s="70">
        <f t="shared" ref="F40:O40" si="10">F47</f>
        <v>63357</v>
      </c>
      <c r="G40" s="70">
        <f t="shared" si="10"/>
        <v>64478</v>
      </c>
      <c r="H40" s="70">
        <f t="shared" si="10"/>
        <v>63019</v>
      </c>
      <c r="I40" s="70">
        <f t="shared" si="10"/>
        <v>65000</v>
      </c>
      <c r="J40" s="70">
        <f t="shared" si="10"/>
        <v>53005</v>
      </c>
      <c r="K40" s="70">
        <f t="shared" si="10"/>
        <v>65000</v>
      </c>
      <c r="L40" s="70">
        <f t="shared" si="10"/>
        <v>55684</v>
      </c>
      <c r="M40" s="70">
        <f t="shared" si="10"/>
        <v>75000</v>
      </c>
      <c r="N40" s="70">
        <f t="shared" si="10"/>
        <v>51055</v>
      </c>
      <c r="O40" s="70">
        <f t="shared" si="10"/>
        <v>81700</v>
      </c>
    </row>
    <row r="41" spans="1:16">
      <c r="A41" s="45" t="s">
        <v>129</v>
      </c>
      <c r="B41" s="46">
        <v>1332</v>
      </c>
      <c r="C41" s="46">
        <v>229.45</v>
      </c>
      <c r="D41" s="41">
        <f>B41-C41</f>
        <v>1102.55</v>
      </c>
      <c r="E41" s="47">
        <f t="shared" si="2"/>
        <v>0.17225975975975974</v>
      </c>
      <c r="F41" s="46">
        <v>1561</v>
      </c>
      <c r="G41" s="46">
        <v>1300</v>
      </c>
      <c r="H41" s="41">
        <v>1129</v>
      </c>
      <c r="I41" s="41">
        <v>1822</v>
      </c>
      <c r="J41" s="41">
        <v>188</v>
      </c>
      <c r="K41" s="41"/>
      <c r="M41" s="41">
        <v>1400</v>
      </c>
      <c r="N41" s="41" t="s">
        <v>17</v>
      </c>
      <c r="O41" s="41">
        <v>1400</v>
      </c>
    </row>
    <row r="42" spans="1:16">
      <c r="A42" s="45" t="s">
        <v>130</v>
      </c>
      <c r="B42" s="46"/>
      <c r="C42" s="46"/>
      <c r="D42" s="41"/>
      <c r="F42" s="46"/>
      <c r="G42" s="46"/>
      <c r="I42" s="41"/>
      <c r="K42" s="41"/>
      <c r="L42" s="41">
        <v>1004</v>
      </c>
      <c r="M42" s="41"/>
      <c r="N42" s="41"/>
      <c r="O42" s="41"/>
    </row>
    <row r="43" spans="1:16">
      <c r="A43" s="45" t="s">
        <v>131</v>
      </c>
      <c r="B43" s="46">
        <v>168</v>
      </c>
      <c r="C43" s="46">
        <v>168</v>
      </c>
      <c r="D43" s="41">
        <f>B43-C43</f>
        <v>0</v>
      </c>
      <c r="E43" s="47">
        <f t="shared" si="2"/>
        <v>1</v>
      </c>
      <c r="F43" s="46">
        <v>168</v>
      </c>
      <c r="G43" s="46">
        <v>178</v>
      </c>
      <c r="H43" s="41">
        <v>178</v>
      </c>
      <c r="I43" s="41">
        <v>178</v>
      </c>
      <c r="J43" s="41">
        <v>178</v>
      </c>
      <c r="K43" s="41"/>
      <c r="L43" s="41">
        <v>179</v>
      </c>
      <c r="M43" s="41">
        <v>180</v>
      </c>
      <c r="N43" s="41" t="s">
        <v>17</v>
      </c>
      <c r="O43" s="41">
        <v>200</v>
      </c>
    </row>
    <row r="44" spans="1:16">
      <c r="A44" s="45" t="s">
        <v>132</v>
      </c>
      <c r="B44" s="46">
        <v>5725</v>
      </c>
      <c r="C44" s="46">
        <v>3247</v>
      </c>
      <c r="D44" s="41">
        <f>B44-C44</f>
        <v>2478</v>
      </c>
      <c r="E44" s="47">
        <f t="shared" si="2"/>
        <v>0.5671615720524017</v>
      </c>
      <c r="F44" s="46">
        <v>4678</v>
      </c>
      <c r="G44" s="46">
        <v>4500</v>
      </c>
      <c r="H44" s="41">
        <v>4363</v>
      </c>
      <c r="I44" s="41">
        <v>4500</v>
      </c>
      <c r="J44" s="41">
        <v>2689</v>
      </c>
      <c r="K44" s="41"/>
      <c r="L44" s="41">
        <v>5922</v>
      </c>
      <c r="M44" s="41">
        <v>9150</v>
      </c>
      <c r="N44" s="41">
        <v>3504</v>
      </c>
      <c r="O44" s="41">
        <v>10500</v>
      </c>
    </row>
    <row r="45" spans="1:16">
      <c r="A45" s="45" t="s">
        <v>133</v>
      </c>
      <c r="B45" s="46">
        <v>57000</v>
      </c>
      <c r="C45" s="46">
        <v>42200</v>
      </c>
      <c r="D45" s="41">
        <f>B45-C45</f>
        <v>14800</v>
      </c>
      <c r="E45" s="47">
        <f t="shared" si="2"/>
        <v>0.74035087719298243</v>
      </c>
      <c r="F45" s="46">
        <v>56450</v>
      </c>
      <c r="G45" s="46">
        <v>58000</v>
      </c>
      <c r="H45" s="41">
        <v>56850</v>
      </c>
      <c r="I45" s="41">
        <v>58000</v>
      </c>
      <c r="J45" s="41">
        <v>49450</v>
      </c>
      <c r="K45" s="41"/>
      <c r="L45" s="41">
        <v>48079</v>
      </c>
      <c r="M45" s="41">
        <v>63770</v>
      </c>
      <c r="N45" s="41">
        <v>47551</v>
      </c>
      <c r="O45" s="41">
        <f>(4000+31200+33800)</f>
        <v>69000</v>
      </c>
      <c r="P45" t="s">
        <v>17</v>
      </c>
    </row>
    <row r="46" spans="1:16">
      <c r="A46" s="45" t="s">
        <v>134</v>
      </c>
      <c r="B46" s="46">
        <v>500</v>
      </c>
      <c r="C46" s="46">
        <v>500</v>
      </c>
      <c r="D46" s="41">
        <f>B46-C46</f>
        <v>0</v>
      </c>
      <c r="E46" s="47">
        <f t="shared" si="2"/>
        <v>1</v>
      </c>
      <c r="F46" s="46">
        <v>500</v>
      </c>
      <c r="G46" s="46">
        <v>500</v>
      </c>
      <c r="H46" s="41">
        <v>500</v>
      </c>
      <c r="I46" s="41">
        <v>500</v>
      </c>
      <c r="J46" s="41">
        <v>500</v>
      </c>
      <c r="K46" s="41" t="s">
        <v>17</v>
      </c>
      <c r="L46" s="41">
        <v>500</v>
      </c>
      <c r="M46" s="41">
        <v>500</v>
      </c>
      <c r="N46" s="41" t="s">
        <v>17</v>
      </c>
      <c r="O46" s="41">
        <v>600</v>
      </c>
    </row>
    <row r="47" spans="1:16">
      <c r="A47" s="48" t="s">
        <v>128</v>
      </c>
      <c r="B47" s="49">
        <f>SUM(B41:B46)</f>
        <v>64725</v>
      </c>
      <c r="C47" s="49">
        <f>SUM(C41:C46)</f>
        <v>46344.45</v>
      </c>
      <c r="D47" s="49">
        <f>SUM(D41:D46)</f>
        <v>18380.55</v>
      </c>
      <c r="E47" s="50">
        <f t="shared" si="2"/>
        <v>0.71602085747392807</v>
      </c>
      <c r="F47" s="49">
        <f>SUM(F41:F46)</f>
        <v>63357</v>
      </c>
      <c r="G47" s="49">
        <f>SUM(G41:G46)</f>
        <v>64478</v>
      </c>
      <c r="H47" s="41">
        <v>63019</v>
      </c>
      <c r="I47" s="49">
        <f>SUM(I41:I46)</f>
        <v>65000</v>
      </c>
      <c r="J47" s="49">
        <f>SUM(J41:J46)</f>
        <v>53005</v>
      </c>
      <c r="K47" s="51">
        <v>65000</v>
      </c>
      <c r="L47" s="49">
        <f>SUM(L41:L46)</f>
        <v>55684</v>
      </c>
      <c r="M47" s="49">
        <f>SUM(M41:M46)</f>
        <v>75000</v>
      </c>
      <c r="N47" s="49">
        <f>SUM(N41:N46)</f>
        <v>51055</v>
      </c>
      <c r="O47" s="49">
        <f>SUM(O41:O46)</f>
        <v>81700</v>
      </c>
    </row>
    <row r="48" spans="1:16">
      <c r="A48" s="69" t="s">
        <v>21</v>
      </c>
      <c r="B48" s="70">
        <f>B54</f>
        <v>12000</v>
      </c>
      <c r="C48" s="70">
        <f>C54</f>
        <v>8000</v>
      </c>
      <c r="D48" s="70">
        <f>D54</f>
        <v>4000</v>
      </c>
      <c r="E48" s="71">
        <f t="shared" si="2"/>
        <v>0.66666666666666663</v>
      </c>
      <c r="F48" s="70">
        <f t="shared" ref="F48:O48" si="11">F54</f>
        <v>11000</v>
      </c>
      <c r="G48" s="70">
        <f t="shared" si="11"/>
        <v>12000</v>
      </c>
      <c r="H48" s="70">
        <f t="shared" si="11"/>
        <v>15000</v>
      </c>
      <c r="I48" s="70">
        <f t="shared" si="11"/>
        <v>25000</v>
      </c>
      <c r="J48" s="70">
        <f t="shared" si="11"/>
        <v>32843.5</v>
      </c>
      <c r="K48" s="86">
        <f t="shared" ref="K48" si="12">K54</f>
        <v>60000</v>
      </c>
      <c r="L48" s="70">
        <f t="shared" si="11"/>
        <v>55996</v>
      </c>
      <c r="M48" s="70">
        <f t="shared" si="11"/>
        <v>45600</v>
      </c>
      <c r="N48" s="70">
        <f t="shared" si="11"/>
        <v>68202</v>
      </c>
      <c r="O48" s="70">
        <f t="shared" si="11"/>
        <v>59000</v>
      </c>
      <c r="P48" t="s">
        <v>17</v>
      </c>
    </row>
    <row r="49" spans="1:15">
      <c r="A49" s="45" t="s">
        <v>135</v>
      </c>
      <c r="B49" s="46">
        <v>0</v>
      </c>
      <c r="C49" s="46">
        <v>0</v>
      </c>
      <c r="D49" s="41">
        <f>B49-C49</f>
        <v>0</v>
      </c>
      <c r="E49" s="47">
        <v>0</v>
      </c>
      <c r="F49" s="46">
        <v>0</v>
      </c>
      <c r="G49" s="46">
        <v>0</v>
      </c>
      <c r="I49" s="41"/>
      <c r="J49" s="41">
        <v>6562.5</v>
      </c>
      <c r="K49" s="46">
        <v>26000</v>
      </c>
      <c r="L49" s="41">
        <v>11981</v>
      </c>
      <c r="M49" s="41">
        <v>27600</v>
      </c>
      <c r="N49" s="41">
        <v>10106</v>
      </c>
      <c r="O49" s="41">
        <v>14000</v>
      </c>
    </row>
    <row r="50" spans="1:15">
      <c r="A50" s="45" t="s">
        <v>136</v>
      </c>
      <c r="B50" s="46"/>
      <c r="C50" s="46"/>
      <c r="D50" s="41"/>
      <c r="F50" s="46"/>
      <c r="G50" s="46"/>
      <c r="I50" s="41">
        <v>10000</v>
      </c>
      <c r="K50" s="46">
        <v>10000</v>
      </c>
      <c r="M50" s="41"/>
      <c r="N50" s="41">
        <v>10682</v>
      </c>
      <c r="O50" s="41">
        <v>5000</v>
      </c>
    </row>
    <row r="51" spans="1:15">
      <c r="A51" s="45" t="s">
        <v>137</v>
      </c>
      <c r="B51" s="46">
        <v>12000</v>
      </c>
      <c r="C51" s="46">
        <v>8000</v>
      </c>
      <c r="D51" s="41">
        <f>B51-C51</f>
        <v>4000</v>
      </c>
      <c r="E51" s="47">
        <f t="shared" si="2"/>
        <v>0.66666666666666663</v>
      </c>
      <c r="F51" s="46">
        <v>11000</v>
      </c>
      <c r="G51" s="46">
        <v>12000</v>
      </c>
      <c r="H51" s="41">
        <v>15000</v>
      </c>
      <c r="I51" s="41">
        <v>15000</v>
      </c>
      <c r="J51" s="41">
        <v>18122</v>
      </c>
      <c r="K51" s="41">
        <v>24000</v>
      </c>
      <c r="L51" s="41">
        <v>44015</v>
      </c>
      <c r="M51" s="41">
        <v>18000</v>
      </c>
      <c r="N51" s="41">
        <v>47414</v>
      </c>
      <c r="O51" s="41">
        <v>40000</v>
      </c>
    </row>
    <row r="52" spans="1:15">
      <c r="A52" s="45" t="s">
        <v>138</v>
      </c>
      <c r="B52" s="46"/>
      <c r="C52" s="46"/>
      <c r="D52" s="41"/>
      <c r="F52" s="46"/>
      <c r="G52" s="46"/>
      <c r="I52" s="41"/>
      <c r="J52" s="41">
        <v>8159</v>
      </c>
      <c r="K52" s="41"/>
      <c r="M52" s="41"/>
      <c r="N52" s="41" t="s">
        <v>17</v>
      </c>
      <c r="O52" s="41" t="s">
        <v>17</v>
      </c>
    </row>
    <row r="53" spans="1:15">
      <c r="A53" s="45" t="s">
        <v>139</v>
      </c>
      <c r="B53" s="46"/>
      <c r="C53" s="46"/>
      <c r="D53" s="41"/>
      <c r="F53" s="46"/>
      <c r="G53" s="46"/>
      <c r="I53" s="41"/>
      <c r="K53" s="41"/>
      <c r="M53" s="41"/>
      <c r="N53" s="41" t="s">
        <v>17</v>
      </c>
      <c r="O53" s="41" t="s">
        <v>17</v>
      </c>
    </row>
    <row r="54" spans="1:15">
      <c r="A54" s="52" t="s">
        <v>21</v>
      </c>
      <c r="B54" s="53">
        <f>SUM(B49:B51)</f>
        <v>12000</v>
      </c>
      <c r="C54" s="53">
        <f>SUM(C49:C51)</f>
        <v>8000</v>
      </c>
      <c r="D54" s="53">
        <f>SUM(D49:D51)</f>
        <v>4000</v>
      </c>
      <c r="E54" s="50">
        <f t="shared" si="2"/>
        <v>0.66666666666666663</v>
      </c>
      <c r="F54" s="53">
        <f>SUM(F49:F51)</f>
        <v>11000</v>
      </c>
      <c r="G54" s="49">
        <f>SUM(G49:G51)</f>
        <v>12000</v>
      </c>
      <c r="H54" s="41">
        <v>15000</v>
      </c>
      <c r="I54" s="49">
        <f>SUM(I49:I52)</f>
        <v>25000</v>
      </c>
      <c r="J54" s="49">
        <f>SUM(J49:J52)</f>
        <v>32843.5</v>
      </c>
      <c r="K54" s="49">
        <f>SUM(K49:K52)</f>
        <v>60000</v>
      </c>
      <c r="L54" s="49">
        <f>SUM(L49:L51)</f>
        <v>55996</v>
      </c>
      <c r="M54" s="53">
        <f>SUM(M49:M51)</f>
        <v>45600</v>
      </c>
      <c r="N54" s="49">
        <f>SUM(N49:N53)</f>
        <v>68202</v>
      </c>
      <c r="O54" s="49">
        <f>SUM(O49:O53)</f>
        <v>59000</v>
      </c>
    </row>
    <row r="55" spans="1:15">
      <c r="A55" s="69" t="s">
        <v>140</v>
      </c>
      <c r="B55" s="70">
        <f>B59</f>
        <v>3863</v>
      </c>
      <c r="C55" s="70">
        <f>C59</f>
        <v>3863</v>
      </c>
      <c r="D55" s="70">
        <f>D59</f>
        <v>0</v>
      </c>
      <c r="E55" s="71">
        <f t="shared" si="2"/>
        <v>1</v>
      </c>
      <c r="F55" s="70">
        <f>F59</f>
        <v>3863</v>
      </c>
      <c r="G55" s="70">
        <f>G59</f>
        <v>4189</v>
      </c>
      <c r="H55" s="70">
        <f>H59</f>
        <v>4189</v>
      </c>
      <c r="I55" s="70">
        <f>I59</f>
        <v>4500</v>
      </c>
      <c r="J55" s="70">
        <f t="shared" ref="J55:O55" si="13">J59</f>
        <v>4884</v>
      </c>
      <c r="K55" s="70">
        <f t="shared" si="13"/>
        <v>7028</v>
      </c>
      <c r="L55" s="70">
        <f t="shared" si="13"/>
        <v>8628</v>
      </c>
      <c r="M55" s="70">
        <f t="shared" si="13"/>
        <v>10600</v>
      </c>
      <c r="N55" s="70">
        <f t="shared" si="13"/>
        <v>13966</v>
      </c>
      <c r="O55" s="70">
        <f t="shared" si="13"/>
        <v>14000</v>
      </c>
    </row>
    <row r="56" spans="1:15">
      <c r="A56" s="45" t="s">
        <v>141</v>
      </c>
      <c r="B56" s="46">
        <v>1311</v>
      </c>
      <c r="C56" s="46">
        <v>1311</v>
      </c>
      <c r="D56" s="41">
        <f>B56-C56</f>
        <v>0</v>
      </c>
      <c r="E56" s="47">
        <f t="shared" si="2"/>
        <v>1</v>
      </c>
      <c r="F56" s="46">
        <v>1311</v>
      </c>
      <c r="G56" s="46">
        <v>0</v>
      </c>
      <c r="H56" s="41">
        <v>1388</v>
      </c>
      <c r="I56" s="41">
        <v>1630</v>
      </c>
      <c r="J56" s="41">
        <v>1433</v>
      </c>
      <c r="K56" s="51" t="s">
        <v>17</v>
      </c>
      <c r="L56" s="41">
        <v>5153</v>
      </c>
      <c r="M56" s="41">
        <v>7200</v>
      </c>
      <c r="N56" s="41">
        <v>6981</v>
      </c>
      <c r="O56" s="41">
        <v>7000</v>
      </c>
    </row>
    <row r="57" spans="1:15">
      <c r="A57" s="45" t="s">
        <v>142</v>
      </c>
      <c r="B57" s="46">
        <v>2552</v>
      </c>
      <c r="C57" s="46">
        <v>2552</v>
      </c>
      <c r="D57" s="41">
        <f>B57-C57</f>
        <v>0</v>
      </c>
      <c r="E57" s="47">
        <f t="shared" si="2"/>
        <v>1</v>
      </c>
      <c r="F57" s="46">
        <v>2552</v>
      </c>
      <c r="G57" s="46">
        <v>0</v>
      </c>
      <c r="H57" s="41">
        <v>2801</v>
      </c>
      <c r="I57" s="41">
        <v>2870</v>
      </c>
      <c r="J57" s="41">
        <v>3451</v>
      </c>
      <c r="K57" s="51" t="s">
        <v>17</v>
      </c>
      <c r="L57" s="41">
        <v>3475</v>
      </c>
      <c r="M57" s="41">
        <v>3400</v>
      </c>
      <c r="N57" s="41">
        <v>6985</v>
      </c>
      <c r="O57" s="41">
        <v>7000</v>
      </c>
    </row>
    <row r="58" spans="1:15">
      <c r="A58" s="45" t="s">
        <v>143</v>
      </c>
      <c r="B58" s="46">
        <v>0</v>
      </c>
      <c r="C58" s="46">
        <v>0</v>
      </c>
      <c r="D58" s="41">
        <f>B58-C58</f>
        <v>0</v>
      </c>
      <c r="E58" s="47">
        <v>0</v>
      </c>
      <c r="F58" s="46">
        <v>0</v>
      </c>
      <c r="G58" s="46">
        <v>0</v>
      </c>
      <c r="I58" s="41"/>
      <c r="K58" s="51" t="s">
        <v>17</v>
      </c>
      <c r="M58" s="41">
        <v>0</v>
      </c>
      <c r="N58" s="41"/>
      <c r="O58" s="41"/>
    </row>
    <row r="59" spans="1:15">
      <c r="A59" s="52" t="s">
        <v>140</v>
      </c>
      <c r="B59" s="53">
        <f>SUM(B56:B58)</f>
        <v>3863</v>
      </c>
      <c r="C59" s="53">
        <f>SUM(C56:C58)</f>
        <v>3863</v>
      </c>
      <c r="D59" s="53">
        <f>SUM(D56:D58)</f>
        <v>0</v>
      </c>
      <c r="E59" s="50">
        <f t="shared" si="2"/>
        <v>1</v>
      </c>
      <c r="F59" s="53">
        <f>SUM(F56:F58)</f>
        <v>3863</v>
      </c>
      <c r="G59" s="49">
        <v>4189</v>
      </c>
      <c r="H59" s="41">
        <v>4189</v>
      </c>
      <c r="I59" s="49">
        <f>SUM(I56:I58)</f>
        <v>4500</v>
      </c>
      <c r="J59" s="49">
        <f>SUM(J56:J58)</f>
        <v>4884</v>
      </c>
      <c r="K59" s="41">
        <v>7028</v>
      </c>
      <c r="L59" s="49">
        <f>SUM(L56:L58)</f>
        <v>8628</v>
      </c>
      <c r="M59" s="49">
        <f>SUM(M56:M58)</f>
        <v>10600</v>
      </c>
      <c r="N59" s="49">
        <f>SUM(N56:N58)</f>
        <v>13966</v>
      </c>
      <c r="O59" s="49">
        <f>SUM(O56:O58)</f>
        <v>14000</v>
      </c>
    </row>
    <row r="60" spans="1:15">
      <c r="A60" s="69" t="s">
        <v>144</v>
      </c>
      <c r="B60" s="70">
        <f>B64</f>
        <v>15500</v>
      </c>
      <c r="C60" s="70">
        <f>C64</f>
        <v>10020.1</v>
      </c>
      <c r="D60" s="70">
        <f>D64</f>
        <v>5479.9</v>
      </c>
      <c r="E60" s="71">
        <f t="shared" si="2"/>
        <v>0.64645806451612908</v>
      </c>
      <c r="F60" s="70">
        <f t="shared" ref="F60:O60" si="14">F64</f>
        <v>12518</v>
      </c>
      <c r="G60" s="70">
        <f t="shared" si="14"/>
        <v>10500</v>
      </c>
      <c r="H60" s="70">
        <f t="shared" si="14"/>
        <v>10000</v>
      </c>
      <c r="I60" s="70">
        <f t="shared" si="14"/>
        <v>11000</v>
      </c>
      <c r="J60" s="70">
        <f t="shared" si="14"/>
        <v>0</v>
      </c>
      <c r="K60" s="70">
        <f t="shared" si="14"/>
        <v>15500</v>
      </c>
      <c r="L60" s="70">
        <f t="shared" si="14"/>
        <v>15044</v>
      </c>
      <c r="M60" s="70">
        <f t="shared" si="14"/>
        <v>30500</v>
      </c>
      <c r="N60" s="70">
        <f t="shared" si="14"/>
        <v>0</v>
      </c>
      <c r="O60" s="70">
        <f t="shared" si="14"/>
        <v>30500</v>
      </c>
    </row>
    <row r="61" spans="1:15">
      <c r="A61" s="45" t="s">
        <v>145</v>
      </c>
      <c r="B61" s="46">
        <v>4000</v>
      </c>
      <c r="C61" s="46">
        <v>0</v>
      </c>
      <c r="D61" s="41">
        <f>B61-C61</f>
        <v>4000</v>
      </c>
      <c r="E61" s="47">
        <f t="shared" si="2"/>
        <v>0</v>
      </c>
      <c r="F61" s="46">
        <v>998</v>
      </c>
      <c r="G61" s="46">
        <v>0</v>
      </c>
      <c r="I61" s="41"/>
      <c r="K61" s="41"/>
      <c r="L61" s="41">
        <v>44</v>
      </c>
      <c r="M61" s="41">
        <v>15000</v>
      </c>
      <c r="N61" s="41"/>
      <c r="O61" s="41">
        <v>15000</v>
      </c>
    </row>
    <row r="62" spans="1:15">
      <c r="A62" s="45" t="s">
        <v>18</v>
      </c>
      <c r="B62" s="46">
        <v>10000</v>
      </c>
      <c r="C62" s="46">
        <v>10000</v>
      </c>
      <c r="D62" s="41">
        <f>B62-C62</f>
        <v>0</v>
      </c>
      <c r="E62" s="47">
        <f>C62 / B62</f>
        <v>1</v>
      </c>
      <c r="F62" s="46">
        <v>10000</v>
      </c>
      <c r="G62" s="46">
        <v>10000</v>
      </c>
      <c r="H62" s="41">
        <v>10000</v>
      </c>
      <c r="I62" s="41">
        <v>10000</v>
      </c>
      <c r="K62" s="41"/>
      <c r="L62" s="41">
        <v>15000</v>
      </c>
      <c r="M62" s="41">
        <v>15000</v>
      </c>
      <c r="N62" s="41"/>
      <c r="O62" s="41">
        <v>15000</v>
      </c>
    </row>
    <row r="63" spans="1:15">
      <c r="A63" s="45" t="s">
        <v>146</v>
      </c>
      <c r="B63" s="46">
        <v>1500</v>
      </c>
      <c r="C63" s="46">
        <v>20.100000000000001</v>
      </c>
      <c r="D63" s="41">
        <f>B63-C63</f>
        <v>1479.9</v>
      </c>
      <c r="E63" s="47">
        <f t="shared" si="2"/>
        <v>1.34E-2</v>
      </c>
      <c r="F63" s="46">
        <v>1520</v>
      </c>
      <c r="G63" s="46">
        <v>500</v>
      </c>
      <c r="I63" s="41">
        <v>1000</v>
      </c>
      <c r="K63" s="41"/>
      <c r="M63" s="41">
        <v>500</v>
      </c>
      <c r="N63" s="41"/>
      <c r="O63" s="41">
        <v>500</v>
      </c>
    </row>
    <row r="64" spans="1:15">
      <c r="A64" s="48" t="s">
        <v>144</v>
      </c>
      <c r="B64" s="49">
        <f>SUM(B61:B63)</f>
        <v>15500</v>
      </c>
      <c r="C64" s="49">
        <f>SUM(C61:C63)</f>
        <v>10020.1</v>
      </c>
      <c r="D64" s="49">
        <f>SUM(D61:D63)</f>
        <v>5479.9</v>
      </c>
      <c r="E64" s="50">
        <f t="shared" si="2"/>
        <v>0.64645806451612908</v>
      </c>
      <c r="F64" s="49">
        <f>SUM(F61:F63)</f>
        <v>12518</v>
      </c>
      <c r="G64" s="49">
        <f>SUM(G61:G63)</f>
        <v>10500</v>
      </c>
      <c r="H64" s="49">
        <f>SUM(H61:H63)</f>
        <v>10000</v>
      </c>
      <c r="I64" s="49">
        <f>SUM(I61:I63)</f>
        <v>11000</v>
      </c>
      <c r="J64" s="49">
        <f>SUM(J61:J63)</f>
        <v>0</v>
      </c>
      <c r="K64" s="51">
        <v>15500</v>
      </c>
      <c r="L64" s="49">
        <f>SUM(L61:L63)</f>
        <v>15044</v>
      </c>
      <c r="M64" s="49">
        <f>SUM(M61:M63)</f>
        <v>30500</v>
      </c>
      <c r="N64" s="49">
        <f>SUM(N61:N63)</f>
        <v>0</v>
      </c>
      <c r="O64" s="49">
        <f>SUM(O61:O63)</f>
        <v>30500</v>
      </c>
    </row>
    <row r="65" spans="1:15 16200:16200">
      <c r="A65" s="48"/>
      <c r="B65" s="49"/>
      <c r="C65" s="49"/>
      <c r="D65" s="49"/>
      <c r="E65" s="50"/>
      <c r="F65" s="49"/>
      <c r="G65" s="49"/>
      <c r="H65" s="49"/>
      <c r="I65" s="41"/>
      <c r="K65" s="41"/>
      <c r="L65" s="49"/>
      <c r="M65" s="49"/>
      <c r="N65" s="49"/>
      <c r="O65" s="49"/>
    </row>
    <row r="66" spans="1:15 16200:16200">
      <c r="A66" s="48"/>
      <c r="B66" s="49"/>
      <c r="C66" s="49"/>
      <c r="D66" s="49"/>
      <c r="E66" s="50"/>
      <c r="F66" s="49"/>
      <c r="G66" s="49"/>
      <c r="H66" s="49"/>
      <c r="I66" s="41"/>
      <c r="K66" s="41"/>
      <c r="L66" s="49"/>
      <c r="M66" s="49"/>
      <c r="N66" s="49"/>
      <c r="O66" s="49"/>
    </row>
    <row r="67" spans="1:15 16200:16200">
      <c r="A67" s="48"/>
      <c r="B67" s="49"/>
      <c r="C67" s="49"/>
      <c r="D67" s="49"/>
      <c r="E67" s="50"/>
      <c r="F67" s="49"/>
      <c r="G67" s="49"/>
      <c r="H67" s="49"/>
      <c r="I67" s="41"/>
      <c r="K67" s="41"/>
      <c r="L67" s="49"/>
      <c r="M67" s="49"/>
      <c r="N67" s="49"/>
      <c r="O67" s="49"/>
    </row>
    <row r="68" spans="1:15 16200:16200">
      <c r="A68" s="48"/>
      <c r="B68" s="49"/>
      <c r="C68" s="49"/>
      <c r="D68" s="49"/>
      <c r="E68" s="50"/>
      <c r="F68" s="49"/>
      <c r="G68" s="49"/>
      <c r="H68" s="49"/>
      <c r="I68" s="41"/>
      <c r="K68" s="41"/>
      <c r="L68" s="49"/>
      <c r="M68" s="49"/>
      <c r="N68" s="49"/>
      <c r="O68" s="49"/>
    </row>
    <row r="69" spans="1:15 16200:16200">
      <c r="A69" s="48"/>
      <c r="B69" s="49"/>
      <c r="C69" s="49"/>
      <c r="D69" s="49"/>
      <c r="E69" s="50"/>
      <c r="F69" s="49"/>
      <c r="G69" s="49"/>
      <c r="H69" s="49"/>
      <c r="I69" s="41"/>
      <c r="K69" s="41"/>
      <c r="L69" s="49"/>
      <c r="M69" s="49"/>
      <c r="N69" s="49"/>
      <c r="O69" s="49"/>
    </row>
    <row r="70" spans="1:15 16200:16200">
      <c r="A70" s="48"/>
      <c r="B70" s="49"/>
      <c r="C70" s="49"/>
      <c r="D70" s="49"/>
      <c r="E70" s="50"/>
      <c r="F70" s="49"/>
      <c r="G70" s="49"/>
      <c r="H70" s="49"/>
      <c r="I70" s="41"/>
      <c r="K70" s="41"/>
      <c r="L70" s="49"/>
      <c r="M70" s="49"/>
      <c r="N70" s="49"/>
      <c r="O70" s="49"/>
    </row>
    <row r="71" spans="1:15 16200:16200">
      <c r="A71" s="48"/>
      <c r="B71" s="49"/>
      <c r="C71" s="49"/>
      <c r="D71" s="49"/>
      <c r="E71" s="50"/>
      <c r="F71" s="49"/>
      <c r="G71" s="49"/>
      <c r="H71" s="49"/>
      <c r="I71" s="41"/>
      <c r="K71" s="41"/>
      <c r="L71" s="49"/>
      <c r="M71" s="49"/>
      <c r="N71" s="49"/>
      <c r="O71" s="49"/>
    </row>
    <row r="72" spans="1:15 16200:16200">
      <c r="A72" s="48"/>
      <c r="B72" s="49"/>
      <c r="C72" s="49"/>
      <c r="D72" s="49"/>
      <c r="E72" s="50"/>
      <c r="F72" s="49"/>
      <c r="G72" s="49"/>
      <c r="H72" s="49"/>
      <c r="I72" s="41"/>
      <c r="K72" s="41"/>
      <c r="L72" s="49"/>
      <c r="M72" s="49"/>
      <c r="N72" s="49"/>
      <c r="O72" s="49"/>
    </row>
    <row r="73" spans="1:15 16200:16200">
      <c r="A73" s="48"/>
      <c r="B73" s="49"/>
      <c r="C73" s="49"/>
      <c r="D73" s="49"/>
      <c r="E73" s="50"/>
      <c r="F73" s="49"/>
      <c r="G73" s="49"/>
      <c r="H73" s="49"/>
      <c r="I73" s="41"/>
      <c r="K73" s="41"/>
      <c r="L73" s="49"/>
      <c r="M73" s="49"/>
      <c r="N73" s="49"/>
      <c r="O73" s="49"/>
    </row>
    <row r="74" spans="1:15 16200:16200">
      <c r="A74" s="69" t="s">
        <v>147</v>
      </c>
      <c r="B74" s="70">
        <f>B96</f>
        <v>16755</v>
      </c>
      <c r="C74" s="70">
        <f>C96</f>
        <v>7280.12</v>
      </c>
      <c r="D74" s="70">
        <f>D96</f>
        <v>9474.880000000001</v>
      </c>
      <c r="E74" s="71">
        <f t="shared" si="2"/>
        <v>0.43450432706654729</v>
      </c>
      <c r="F74" s="70">
        <f t="shared" ref="F74:O74" si="15">F96</f>
        <v>14250</v>
      </c>
      <c r="G74" s="70">
        <f t="shared" si="15"/>
        <v>13440</v>
      </c>
      <c r="H74" s="70">
        <f t="shared" si="15"/>
        <v>10417</v>
      </c>
      <c r="I74" s="70">
        <f t="shared" si="15"/>
        <v>15500</v>
      </c>
      <c r="J74" s="70">
        <f t="shared" si="15"/>
        <v>21107</v>
      </c>
      <c r="K74" s="70">
        <f t="shared" si="15"/>
        <v>20000</v>
      </c>
      <c r="L74" s="70">
        <f t="shared" si="15"/>
        <v>25153.05</v>
      </c>
      <c r="M74" s="70">
        <f t="shared" si="15"/>
        <v>23830</v>
      </c>
      <c r="N74" s="70">
        <f t="shared" si="15"/>
        <v>19985</v>
      </c>
      <c r="O74" s="70">
        <f t="shared" si="15"/>
        <v>32250</v>
      </c>
    </row>
    <row r="75" spans="1:15 16200:16200">
      <c r="A75" s="54" t="s">
        <v>148</v>
      </c>
      <c r="B75" s="46">
        <v>1500</v>
      </c>
      <c r="C75" s="46">
        <v>525</v>
      </c>
      <c r="D75" s="41">
        <f t="shared" ref="D75:D82" si="16">B75-C75</f>
        <v>975</v>
      </c>
      <c r="E75" s="47">
        <f t="shared" si="2"/>
        <v>0.35</v>
      </c>
      <c r="F75" s="46">
        <v>1500</v>
      </c>
      <c r="G75" s="46">
        <v>500</v>
      </c>
      <c r="I75" s="41">
        <v>2800</v>
      </c>
      <c r="J75" s="41">
        <v>1960</v>
      </c>
      <c r="K75" s="41"/>
      <c r="L75" s="41">
        <v>7170</v>
      </c>
      <c r="M75" s="41">
        <v>7400</v>
      </c>
      <c r="N75" s="41">
        <v>4845</v>
      </c>
      <c r="O75" s="41">
        <v>7400</v>
      </c>
    </row>
    <row r="76" spans="1:15 16200:16200">
      <c r="A76" s="54" t="s">
        <v>149</v>
      </c>
      <c r="B76" s="46">
        <v>500</v>
      </c>
      <c r="C76" s="46">
        <f>(208 - 9)</f>
        <v>199</v>
      </c>
      <c r="D76" s="41">
        <f t="shared" si="16"/>
        <v>301</v>
      </c>
      <c r="E76" s="47">
        <f>C76 / B76</f>
        <v>0.39800000000000002</v>
      </c>
      <c r="F76" s="46">
        <v>240</v>
      </c>
      <c r="G76" s="46">
        <v>0</v>
      </c>
      <c r="H76" s="41">
        <v>500</v>
      </c>
      <c r="I76" s="41"/>
      <c r="J76" s="41">
        <v>518</v>
      </c>
      <c r="K76" s="41"/>
      <c r="L76" s="41">
        <v>637</v>
      </c>
      <c r="M76" s="41"/>
      <c r="N76" s="41">
        <v>105</v>
      </c>
      <c r="O76" s="41" t="s">
        <v>17</v>
      </c>
    </row>
    <row r="77" spans="1:15 16200:16200">
      <c r="A77" s="45" t="s">
        <v>150</v>
      </c>
      <c r="B77" s="46">
        <v>500</v>
      </c>
      <c r="C77" s="46">
        <v>658</v>
      </c>
      <c r="D77" s="41">
        <f t="shared" si="16"/>
        <v>-158</v>
      </c>
      <c r="E77" s="47">
        <f t="shared" si="2"/>
        <v>1.3160000000000001</v>
      </c>
      <c r="F77" s="46">
        <v>554</v>
      </c>
      <c r="G77" s="46">
        <v>1200</v>
      </c>
      <c r="H77" s="41">
        <v>999</v>
      </c>
      <c r="I77" s="41">
        <v>1200</v>
      </c>
      <c r="J77" s="41">
        <v>958</v>
      </c>
      <c r="K77" s="41"/>
      <c r="L77" s="41">
        <v>1208</v>
      </c>
      <c r="M77" s="41">
        <v>1200</v>
      </c>
      <c r="N77" s="41" t="s">
        <v>17</v>
      </c>
      <c r="O77" s="41">
        <v>1500</v>
      </c>
    </row>
    <row r="78" spans="1:15 16200:16200">
      <c r="A78" s="45" t="s">
        <v>151</v>
      </c>
      <c r="B78" s="46">
        <v>50</v>
      </c>
      <c r="C78" s="46">
        <v>0</v>
      </c>
      <c r="D78" s="41">
        <f t="shared" si="16"/>
        <v>50</v>
      </c>
      <c r="E78" s="47">
        <f t="shared" si="2"/>
        <v>0</v>
      </c>
      <c r="F78" s="46">
        <v>25</v>
      </c>
      <c r="G78" s="46">
        <v>0</v>
      </c>
      <c r="I78" s="41"/>
      <c r="K78" s="41"/>
      <c r="M78" s="41">
        <v>200</v>
      </c>
      <c r="N78" s="41"/>
      <c r="O78" s="41">
        <v>200</v>
      </c>
      <c r="WYB78" t="s">
        <v>227</v>
      </c>
    </row>
    <row r="79" spans="1:15 16200:16200">
      <c r="A79" s="54" t="s">
        <v>152</v>
      </c>
      <c r="B79" s="46">
        <v>30</v>
      </c>
      <c r="C79" s="46">
        <v>30</v>
      </c>
      <c r="D79" s="41">
        <f t="shared" si="16"/>
        <v>0</v>
      </c>
      <c r="E79" s="47">
        <f t="shared" si="2"/>
        <v>1</v>
      </c>
      <c r="F79" s="46">
        <v>0</v>
      </c>
      <c r="G79" s="46">
        <v>30</v>
      </c>
      <c r="H79" s="41">
        <v>30</v>
      </c>
      <c r="I79" s="41">
        <v>30</v>
      </c>
      <c r="J79" s="41">
        <v>30</v>
      </c>
      <c r="K79" s="41"/>
      <c r="L79" s="41">
        <v>169.05</v>
      </c>
      <c r="M79" s="41">
        <v>30</v>
      </c>
      <c r="N79" s="41">
        <v>45</v>
      </c>
      <c r="O79" s="41">
        <v>50</v>
      </c>
    </row>
    <row r="80" spans="1:15 16200:16200">
      <c r="A80" s="45" t="s">
        <v>153</v>
      </c>
      <c r="B80" s="46">
        <v>1000</v>
      </c>
      <c r="C80" s="46">
        <v>0</v>
      </c>
      <c r="D80" s="41">
        <f t="shared" si="16"/>
        <v>1000</v>
      </c>
      <c r="E80" s="47">
        <f t="shared" si="2"/>
        <v>0</v>
      </c>
      <c r="F80" s="46">
        <v>500</v>
      </c>
      <c r="G80" s="46">
        <v>1500</v>
      </c>
      <c r="I80" s="41">
        <v>1500</v>
      </c>
      <c r="J80" s="41">
        <v>1461</v>
      </c>
      <c r="K80" s="41"/>
      <c r="M80" s="41">
        <v>500</v>
      </c>
      <c r="N80" s="41">
        <v>725</v>
      </c>
      <c r="O80" s="41">
        <v>500</v>
      </c>
    </row>
    <row r="81" spans="1:15">
      <c r="A81" s="54" t="s">
        <v>154</v>
      </c>
      <c r="B81" s="46">
        <v>700</v>
      </c>
      <c r="C81" s="46">
        <v>110</v>
      </c>
      <c r="D81" s="41">
        <f t="shared" si="16"/>
        <v>590</v>
      </c>
      <c r="E81" s="47">
        <f t="shared" si="2"/>
        <v>0.15714285714285714</v>
      </c>
      <c r="F81" s="46">
        <v>230</v>
      </c>
      <c r="G81" s="46">
        <v>2000</v>
      </c>
      <c r="H81" s="41">
        <v>497</v>
      </c>
      <c r="I81" s="41">
        <v>2000</v>
      </c>
      <c r="J81" s="41">
        <v>4254</v>
      </c>
      <c r="K81" s="41"/>
      <c r="L81" s="41">
        <v>990</v>
      </c>
      <c r="M81" s="41">
        <v>300</v>
      </c>
      <c r="N81" s="41">
        <v>1877</v>
      </c>
      <c r="O81" s="41">
        <v>1200</v>
      </c>
    </row>
    <row r="82" spans="1:15">
      <c r="A82" s="45" t="s">
        <v>155</v>
      </c>
      <c r="B82" s="46">
        <v>1000</v>
      </c>
      <c r="C82" s="46">
        <v>0</v>
      </c>
      <c r="D82" s="41">
        <f t="shared" si="16"/>
        <v>1000</v>
      </c>
      <c r="E82" s="47">
        <f t="shared" si="2"/>
        <v>0</v>
      </c>
      <c r="F82" s="46">
        <v>248</v>
      </c>
      <c r="G82" s="46">
        <v>1000</v>
      </c>
      <c r="I82" s="41">
        <v>1000</v>
      </c>
      <c r="J82" s="41">
        <v>850</v>
      </c>
      <c r="K82" s="41"/>
      <c r="L82" s="41">
        <v>150</v>
      </c>
      <c r="M82" s="41">
        <v>1500</v>
      </c>
      <c r="N82" s="41">
        <v>780</v>
      </c>
      <c r="O82" s="41">
        <v>1500</v>
      </c>
    </row>
    <row r="83" spans="1:15">
      <c r="A83" s="45" t="s">
        <v>156</v>
      </c>
      <c r="B83" s="46"/>
      <c r="C83" s="46"/>
      <c r="D83" s="41"/>
      <c r="E83" s="47" t="s">
        <v>17</v>
      </c>
      <c r="F83" s="46"/>
      <c r="G83" s="46"/>
      <c r="I83" s="41"/>
      <c r="K83" s="41"/>
      <c r="M83" s="41"/>
      <c r="N83" s="41"/>
      <c r="O83" s="41"/>
    </row>
    <row r="84" spans="1:15">
      <c r="A84" s="45" t="s">
        <v>157</v>
      </c>
      <c r="B84" s="46">
        <v>0</v>
      </c>
      <c r="C84" s="46">
        <v>0</v>
      </c>
      <c r="D84" s="41">
        <v>0</v>
      </c>
      <c r="E84" s="47">
        <v>0</v>
      </c>
      <c r="F84" s="46">
        <v>0</v>
      </c>
      <c r="G84" s="46">
        <v>3160</v>
      </c>
      <c r="H84" s="41">
        <v>2846</v>
      </c>
      <c r="I84" s="41">
        <v>3160</v>
      </c>
      <c r="J84" s="41">
        <v>4132</v>
      </c>
      <c r="L84" s="41">
        <v>3221</v>
      </c>
      <c r="M84" s="41">
        <v>3500</v>
      </c>
      <c r="N84" s="41">
        <v>3135</v>
      </c>
      <c r="O84" s="41" t="s">
        <v>17</v>
      </c>
    </row>
    <row r="85" spans="1:15">
      <c r="A85" s="45" t="s">
        <v>158</v>
      </c>
      <c r="B85" s="46">
        <v>2500</v>
      </c>
      <c r="C85" s="46">
        <v>960</v>
      </c>
      <c r="D85" s="41">
        <f t="shared" ref="D85:D96" si="17">B85-C85</f>
        <v>1540</v>
      </c>
      <c r="E85" s="47">
        <f>C85 / B85</f>
        <v>0.38400000000000001</v>
      </c>
      <c r="F85" s="46">
        <v>2760</v>
      </c>
      <c r="G85" s="46">
        <v>1000</v>
      </c>
      <c r="H85" s="41">
        <v>1980</v>
      </c>
      <c r="I85" s="41">
        <v>1000</v>
      </c>
      <c r="J85" s="41">
        <v>3220</v>
      </c>
      <c r="K85" s="41" t="s">
        <v>17</v>
      </c>
      <c r="L85" s="41">
        <v>0</v>
      </c>
      <c r="M85" s="41">
        <v>2000</v>
      </c>
      <c r="N85" s="41">
        <v>165</v>
      </c>
      <c r="O85" s="41" t="s">
        <v>17</v>
      </c>
    </row>
    <row r="86" spans="1:15">
      <c r="A86" s="45" t="s">
        <v>159</v>
      </c>
      <c r="B86" s="46">
        <v>1500</v>
      </c>
      <c r="C86" s="46">
        <v>525</v>
      </c>
      <c r="D86" s="41">
        <f t="shared" si="17"/>
        <v>975</v>
      </c>
      <c r="E86" s="47">
        <f t="shared" si="2"/>
        <v>0.35</v>
      </c>
      <c r="F86" s="46">
        <v>1500</v>
      </c>
      <c r="G86" s="46">
        <v>500</v>
      </c>
      <c r="H86" s="41">
        <v>650</v>
      </c>
      <c r="I86" s="41">
        <v>500</v>
      </c>
      <c r="K86" s="41"/>
      <c r="L86" s="41">
        <v>31</v>
      </c>
      <c r="M86" s="41">
        <v>500</v>
      </c>
      <c r="N86" s="41"/>
      <c r="O86" s="41" t="s">
        <v>17</v>
      </c>
    </row>
    <row r="87" spans="1:15">
      <c r="A87" s="45" t="s">
        <v>160</v>
      </c>
      <c r="B87" s="46">
        <v>3000</v>
      </c>
      <c r="C87" s="46">
        <v>1824</v>
      </c>
      <c r="D87" s="41">
        <f t="shared" si="17"/>
        <v>1176</v>
      </c>
      <c r="E87" s="47">
        <f t="shared" si="2"/>
        <v>0.60799999999999998</v>
      </c>
      <c r="F87" s="46">
        <v>3000</v>
      </c>
      <c r="G87" s="46">
        <v>250</v>
      </c>
      <c r="H87" s="41">
        <v>149</v>
      </c>
      <c r="I87" s="41">
        <v>250</v>
      </c>
      <c r="K87" s="41"/>
      <c r="L87" s="41">
        <v>100</v>
      </c>
      <c r="M87" s="41">
        <v>500</v>
      </c>
      <c r="N87" s="41">
        <v>100</v>
      </c>
      <c r="O87" s="41" t="s">
        <v>17</v>
      </c>
    </row>
    <row r="88" spans="1:15">
      <c r="A88" s="45" t="s">
        <v>161</v>
      </c>
      <c r="B88" s="46">
        <v>3000</v>
      </c>
      <c r="C88" s="46">
        <v>1824</v>
      </c>
      <c r="D88" s="41">
        <f t="shared" si="17"/>
        <v>1176</v>
      </c>
      <c r="E88" s="47">
        <f t="shared" si="2"/>
        <v>0.60799999999999998</v>
      </c>
      <c r="F88" s="46">
        <v>3000</v>
      </c>
      <c r="G88" s="46" t="s">
        <v>17</v>
      </c>
      <c r="H88" s="41" t="s">
        <v>17</v>
      </c>
      <c r="I88" s="41"/>
      <c r="K88" s="41"/>
      <c r="L88" s="41">
        <v>4594</v>
      </c>
      <c r="M88" s="41">
        <v>0</v>
      </c>
      <c r="N88" s="41">
        <v>5468</v>
      </c>
      <c r="O88" s="41"/>
    </row>
    <row r="89" spans="1:15">
      <c r="A89" s="48" t="s">
        <v>162</v>
      </c>
      <c r="B89" s="49">
        <f>SUM(B85:B87)</f>
        <v>7000</v>
      </c>
      <c r="C89" s="49">
        <f>SUM(C85:C87)</f>
        <v>3309</v>
      </c>
      <c r="D89" s="41">
        <f t="shared" si="17"/>
        <v>3691</v>
      </c>
      <c r="E89" s="50">
        <f t="shared" si="2"/>
        <v>0.4727142857142857</v>
      </c>
      <c r="F89" s="49">
        <f>SUM(F85:F87)</f>
        <v>7260</v>
      </c>
      <c r="G89" s="49">
        <f>SUM(G84:G88)</f>
        <v>4910</v>
      </c>
      <c r="H89" s="49">
        <f>SUM(H84:H88)</f>
        <v>5625</v>
      </c>
      <c r="I89" s="49">
        <f>SUM(I84:I88)</f>
        <v>4910</v>
      </c>
      <c r="J89" s="49">
        <f>SUM(J84:J88)</f>
        <v>7352</v>
      </c>
      <c r="K89" s="41"/>
      <c r="L89" s="49">
        <f>SUM(L84:L88)</f>
        <v>7946</v>
      </c>
      <c r="M89" s="49">
        <f>SUM(M84:M88)</f>
        <v>6500</v>
      </c>
      <c r="N89" s="49">
        <f>SUM(N84:N88)</f>
        <v>8868</v>
      </c>
      <c r="O89" s="49">
        <v>10500</v>
      </c>
    </row>
    <row r="90" spans="1:15">
      <c r="A90" s="45" t="s">
        <v>163</v>
      </c>
      <c r="B90" s="46">
        <v>500</v>
      </c>
      <c r="C90" s="46">
        <v>64.12</v>
      </c>
      <c r="D90" s="41">
        <f t="shared" si="17"/>
        <v>435.88</v>
      </c>
      <c r="E90" s="47">
        <f t="shared" si="2"/>
        <v>0.12824000000000002</v>
      </c>
      <c r="F90" s="46">
        <v>314</v>
      </c>
      <c r="G90" s="46">
        <v>500</v>
      </c>
      <c r="I90" s="41">
        <v>500</v>
      </c>
      <c r="J90" s="41">
        <v>166</v>
      </c>
      <c r="K90" s="41"/>
      <c r="L90" s="41">
        <v>1139</v>
      </c>
      <c r="M90" s="41">
        <v>800</v>
      </c>
      <c r="N90" s="41">
        <v>1074</v>
      </c>
      <c r="O90" s="41">
        <v>1600</v>
      </c>
    </row>
    <row r="91" spans="1:15">
      <c r="A91" s="45" t="s">
        <v>164</v>
      </c>
      <c r="B91" s="46">
        <v>1755</v>
      </c>
      <c r="C91" s="46">
        <v>1365</v>
      </c>
      <c r="D91" s="41">
        <f t="shared" si="17"/>
        <v>390</v>
      </c>
      <c r="E91" s="47">
        <f t="shared" si="2"/>
        <v>0.77777777777777779</v>
      </c>
      <c r="F91" s="46">
        <v>1804</v>
      </c>
      <c r="G91" s="46">
        <v>1800</v>
      </c>
      <c r="H91" s="41">
        <v>2640</v>
      </c>
      <c r="I91" s="41">
        <v>1560</v>
      </c>
      <c r="J91" s="41">
        <v>3488</v>
      </c>
      <c r="K91" s="41"/>
      <c r="L91" s="41">
        <v>1785</v>
      </c>
      <c r="M91" s="41">
        <v>2400</v>
      </c>
      <c r="N91" s="41">
        <v>1685</v>
      </c>
      <c r="O91" s="41">
        <v>2500</v>
      </c>
    </row>
    <row r="92" spans="1:15">
      <c r="A92" s="45" t="s">
        <v>130</v>
      </c>
      <c r="B92" s="46"/>
      <c r="C92" s="46"/>
      <c r="D92" s="41"/>
      <c r="F92" s="46"/>
      <c r="G92" s="46"/>
      <c r="H92" s="41">
        <v>126</v>
      </c>
      <c r="I92" s="41"/>
      <c r="K92" s="41"/>
      <c r="L92" s="41">
        <v>300</v>
      </c>
      <c r="M92" s="41"/>
      <c r="N92" s="41" t="s">
        <v>17</v>
      </c>
      <c r="O92" s="41" t="s">
        <v>17</v>
      </c>
    </row>
    <row r="93" spans="1:15">
      <c r="A93" s="45" t="s">
        <v>165</v>
      </c>
      <c r="B93" s="46">
        <v>2220</v>
      </c>
      <c r="C93" s="46">
        <v>1020</v>
      </c>
      <c r="D93" s="41">
        <f>B93-C93</f>
        <v>1200</v>
      </c>
      <c r="E93" s="47">
        <f>C93 / B93</f>
        <v>0.45945945945945948</v>
      </c>
      <c r="F93" s="46">
        <v>1575</v>
      </c>
      <c r="G93" s="46">
        <v>0</v>
      </c>
      <c r="I93" s="41"/>
      <c r="J93" s="41">
        <v>70</v>
      </c>
      <c r="K93" s="41"/>
      <c r="L93" s="41">
        <v>3659</v>
      </c>
      <c r="M93" s="41">
        <v>3000</v>
      </c>
      <c r="N93" s="41">
        <v>20</v>
      </c>
      <c r="O93" s="41">
        <v>1000</v>
      </c>
    </row>
    <row r="94" spans="1:15">
      <c r="A94" s="45" t="s">
        <v>248</v>
      </c>
      <c r="B94" s="46"/>
      <c r="C94" s="46"/>
      <c r="D94" s="41"/>
      <c r="F94" s="46"/>
      <c r="G94" s="46"/>
      <c r="I94" s="41"/>
      <c r="K94" s="41"/>
      <c r="M94" s="41"/>
      <c r="N94" s="41"/>
      <c r="O94" s="41">
        <v>2500</v>
      </c>
    </row>
    <row r="95" spans="1:15">
      <c r="A95" s="36" t="s">
        <v>166</v>
      </c>
      <c r="E95" s="36"/>
      <c r="K95" s="41" t="s">
        <v>17</v>
      </c>
      <c r="M95" s="41" t="s">
        <v>17</v>
      </c>
      <c r="N95" s="41">
        <v>-39</v>
      </c>
      <c r="O95" s="41">
        <v>1800</v>
      </c>
    </row>
    <row r="96" spans="1:15">
      <c r="A96" s="48" t="s">
        <v>167</v>
      </c>
      <c r="B96" s="49">
        <f>SUM(B75:B82) + SUM(B89:B93)</f>
        <v>16755</v>
      </c>
      <c r="C96" s="49">
        <f>SUM(C75:C82) + SUM(C89:C93)</f>
        <v>7280.12</v>
      </c>
      <c r="D96" s="41">
        <f t="shared" si="17"/>
        <v>9474.880000000001</v>
      </c>
      <c r="E96" s="50">
        <f t="shared" si="2"/>
        <v>0.43450432706654729</v>
      </c>
      <c r="F96" s="49">
        <f>SUM(F75:F82) + SUM(F89:F93)</f>
        <v>14250</v>
      </c>
      <c r="G96" s="49">
        <f>SUM(G75:G82) + SUM(G89:G95)</f>
        <v>13440</v>
      </c>
      <c r="H96" s="49">
        <f>SUM(H75:H82) + SUM(H89:H95)</f>
        <v>10417</v>
      </c>
      <c r="I96" s="49">
        <f>SUM(I75:I82) + SUM(I89:I95)</f>
        <v>15500</v>
      </c>
      <c r="J96" s="49">
        <f>SUM(J75:J82) + SUM(J89:J95)</f>
        <v>21107</v>
      </c>
      <c r="K96" s="51">
        <v>20000</v>
      </c>
      <c r="L96" s="49">
        <f>SUM(L75:L82) + SUM(L89:L95)</f>
        <v>25153.05</v>
      </c>
      <c r="M96" s="49">
        <f>SUM(M75:M82) + SUM(M89:M95)</f>
        <v>23830</v>
      </c>
      <c r="N96" s="49">
        <f>SUM(N75:N82) + SUM(N89:N95)</f>
        <v>19985</v>
      </c>
      <c r="O96" s="49">
        <f>SUM(O75:O82) + SUM(O89:O95)</f>
        <v>32250</v>
      </c>
    </row>
    <row r="97" spans="1:15">
      <c r="A97" s="69" t="s">
        <v>168</v>
      </c>
      <c r="B97" s="70">
        <f>B105</f>
        <v>12750</v>
      </c>
      <c r="C97" s="70">
        <f>C105</f>
        <v>11235.7</v>
      </c>
      <c r="D97" s="70">
        <f>D105</f>
        <v>1514.3000000000002</v>
      </c>
      <c r="E97" s="71">
        <f t="shared" si="2"/>
        <v>0.88123137254901962</v>
      </c>
      <c r="F97" s="70">
        <f t="shared" ref="F97:O97" si="18">F105</f>
        <v>13005</v>
      </c>
      <c r="G97" s="70">
        <f t="shared" si="18"/>
        <v>13400</v>
      </c>
      <c r="H97" s="70">
        <f t="shared" si="18"/>
        <v>8745</v>
      </c>
      <c r="I97" s="70">
        <f t="shared" si="18"/>
        <v>11000</v>
      </c>
      <c r="J97" s="70">
        <f t="shared" si="18"/>
        <v>10278</v>
      </c>
      <c r="K97" s="70">
        <f t="shared" si="18"/>
        <v>17000</v>
      </c>
      <c r="L97" s="70">
        <f t="shared" si="18"/>
        <v>7743</v>
      </c>
      <c r="M97" s="70">
        <f t="shared" si="18"/>
        <v>16000</v>
      </c>
      <c r="N97" s="70">
        <f t="shared" si="18"/>
        <v>7390</v>
      </c>
      <c r="O97" s="70">
        <f t="shared" si="18"/>
        <v>12500</v>
      </c>
    </row>
    <row r="98" spans="1:15">
      <c r="A98" s="54" t="s">
        <v>169</v>
      </c>
      <c r="B98" s="46">
        <v>1000</v>
      </c>
      <c r="C98" s="46">
        <v>1016</v>
      </c>
      <c r="D98" s="41">
        <f t="shared" ref="D98:D103" si="19">B98-C98</f>
        <v>-16</v>
      </c>
      <c r="E98" s="47">
        <f>C98 / B98</f>
        <v>1.016</v>
      </c>
      <c r="F98" s="46">
        <v>1071</v>
      </c>
      <c r="G98" s="46">
        <v>1000</v>
      </c>
      <c r="H98" s="41">
        <v>1025</v>
      </c>
      <c r="I98" s="41">
        <v>1000</v>
      </c>
      <c r="J98" s="41">
        <v>990</v>
      </c>
      <c r="K98" s="41"/>
      <c r="L98" s="41">
        <v>1030</v>
      </c>
      <c r="M98" s="41">
        <v>1500</v>
      </c>
      <c r="N98" s="41">
        <v>1045</v>
      </c>
      <c r="O98" s="41">
        <v>1500</v>
      </c>
    </row>
    <row r="99" spans="1:15">
      <c r="A99" s="54" t="s">
        <v>170</v>
      </c>
      <c r="B99" s="46">
        <v>8750</v>
      </c>
      <c r="C99" s="46">
        <v>9481</v>
      </c>
      <c r="D99" s="41">
        <f t="shared" si="19"/>
        <v>-731</v>
      </c>
      <c r="E99" s="47">
        <f t="shared" si="2"/>
        <v>1.0835428571428571</v>
      </c>
      <c r="F99" s="46">
        <v>9695</v>
      </c>
      <c r="G99" s="46">
        <v>6900</v>
      </c>
      <c r="H99" s="41">
        <v>7531</v>
      </c>
      <c r="I99" s="41">
        <v>6300</v>
      </c>
      <c r="J99" s="41">
        <v>6710</v>
      </c>
      <c r="K99" s="41"/>
      <c r="L99" s="41">
        <v>6359</v>
      </c>
      <c r="M99" s="41">
        <v>10000</v>
      </c>
      <c r="N99" s="41">
        <v>6345</v>
      </c>
      <c r="O99" s="41">
        <v>8000</v>
      </c>
    </row>
    <row r="100" spans="1:15">
      <c r="A100" s="45" t="s">
        <v>171</v>
      </c>
      <c r="B100" s="46">
        <v>3000</v>
      </c>
      <c r="C100" s="46">
        <v>738.7</v>
      </c>
      <c r="D100" s="41">
        <f t="shared" si="19"/>
        <v>2261.3000000000002</v>
      </c>
      <c r="E100" s="47">
        <f t="shared" si="2"/>
        <v>0.24623333333333336</v>
      </c>
      <c r="F100" s="46">
        <v>2239</v>
      </c>
      <c r="G100" s="46">
        <v>1000</v>
      </c>
      <c r="H100" s="41" t="s">
        <v>17</v>
      </c>
      <c r="I100" s="41">
        <v>1000</v>
      </c>
      <c r="K100" s="41" t="s">
        <v>17</v>
      </c>
      <c r="M100" s="41">
        <v>1000</v>
      </c>
      <c r="N100" s="41"/>
      <c r="O100" s="41">
        <v>2500</v>
      </c>
    </row>
    <row r="101" spans="1:15">
      <c r="A101" s="45" t="s">
        <v>172</v>
      </c>
      <c r="B101" s="46">
        <v>0</v>
      </c>
      <c r="C101" s="46">
        <v>0</v>
      </c>
      <c r="D101" s="41">
        <f t="shared" si="19"/>
        <v>0</v>
      </c>
      <c r="E101" s="47">
        <v>0</v>
      </c>
      <c r="F101" s="46">
        <v>0</v>
      </c>
      <c r="G101" s="46">
        <v>1000</v>
      </c>
      <c r="H101" s="41">
        <v>189</v>
      </c>
      <c r="I101" s="41">
        <v>121</v>
      </c>
      <c r="K101" s="41" t="s">
        <v>17</v>
      </c>
      <c r="M101" s="41">
        <v>0</v>
      </c>
      <c r="N101" s="41"/>
      <c r="O101" s="41"/>
    </row>
    <row r="102" spans="1:15">
      <c r="A102" s="45" t="s">
        <v>173</v>
      </c>
      <c r="B102" s="46">
        <v>0</v>
      </c>
      <c r="C102" s="46">
        <v>0</v>
      </c>
      <c r="D102" s="41">
        <f t="shared" si="19"/>
        <v>0</v>
      </c>
      <c r="E102" s="47">
        <v>0</v>
      </c>
      <c r="F102" s="46">
        <v>0</v>
      </c>
      <c r="G102" s="46">
        <v>3500</v>
      </c>
      <c r="H102" s="41" t="s">
        <v>17</v>
      </c>
      <c r="I102" s="41">
        <v>2579</v>
      </c>
      <c r="J102" s="41">
        <v>2578</v>
      </c>
      <c r="K102" s="41" t="s">
        <v>17</v>
      </c>
      <c r="M102" s="41">
        <v>3500</v>
      </c>
      <c r="N102" s="41"/>
      <c r="O102" s="41">
        <v>500</v>
      </c>
    </row>
    <row r="103" spans="1:15">
      <c r="A103" s="45" t="s">
        <v>174</v>
      </c>
      <c r="B103" s="46">
        <v>0</v>
      </c>
      <c r="C103" s="46">
        <v>0</v>
      </c>
      <c r="D103" s="41">
        <f t="shared" si="19"/>
        <v>0</v>
      </c>
      <c r="E103" s="47">
        <v>0</v>
      </c>
      <c r="F103" s="46">
        <v>0</v>
      </c>
      <c r="G103" s="46">
        <v>0</v>
      </c>
      <c r="I103" s="41"/>
      <c r="K103" s="41" t="s">
        <v>182</v>
      </c>
      <c r="M103" s="41">
        <v>0</v>
      </c>
      <c r="N103" s="41"/>
      <c r="O103" s="41"/>
    </row>
    <row r="104" spans="1:15">
      <c r="A104" s="54" t="s">
        <v>175</v>
      </c>
      <c r="B104" s="46"/>
      <c r="C104" s="46"/>
      <c r="D104" s="41"/>
      <c r="F104" s="46"/>
      <c r="G104" s="46"/>
      <c r="I104" s="41"/>
      <c r="K104" s="41" t="s">
        <v>17</v>
      </c>
      <c r="L104" s="41">
        <v>354</v>
      </c>
      <c r="M104" s="41"/>
      <c r="N104" s="41" t="s">
        <v>17</v>
      </c>
      <c r="O104" s="41" t="s">
        <v>17</v>
      </c>
    </row>
    <row r="105" spans="1:15" ht="15" customHeight="1">
      <c r="A105" s="48" t="s">
        <v>168</v>
      </c>
      <c r="B105" s="49">
        <f>SUM(B98:B103)</f>
        <v>12750</v>
      </c>
      <c r="C105" s="49">
        <f>SUM(C98:C103)</f>
        <v>11235.7</v>
      </c>
      <c r="D105" s="49">
        <f>SUM(D98:D103)</f>
        <v>1514.3000000000002</v>
      </c>
      <c r="E105" s="50">
        <f>C105 / B105</f>
        <v>0.88123137254901962</v>
      </c>
      <c r="F105" s="49">
        <f>SUM(F98:F104)</f>
        <v>13005</v>
      </c>
      <c r="G105" s="49">
        <f>SUM(G98:G103)</f>
        <v>13400</v>
      </c>
      <c r="H105" s="49">
        <f>SUM(H98:H103)</f>
        <v>8745</v>
      </c>
      <c r="I105" s="49">
        <f>SUM(I98:I103)</f>
        <v>11000</v>
      </c>
      <c r="J105" s="49">
        <f>SUM(J98:J103)</f>
        <v>10278</v>
      </c>
      <c r="K105" s="51">
        <v>17000</v>
      </c>
      <c r="L105" s="49">
        <f>SUM(L98:L104)</f>
        <v>7743</v>
      </c>
      <c r="M105" s="49">
        <f>SUM(M98:M103)</f>
        <v>16000</v>
      </c>
      <c r="N105" s="49">
        <f>SUM(N98:N104)</f>
        <v>7390</v>
      </c>
      <c r="O105" s="49">
        <f>SUM(O98:O104)</f>
        <v>12500</v>
      </c>
    </row>
    <row r="106" spans="1:15">
      <c r="A106" s="54"/>
      <c r="B106" s="46"/>
      <c r="C106" s="46"/>
      <c r="D106" s="41"/>
      <c r="F106" s="46"/>
      <c r="G106" s="46"/>
      <c r="I106" s="41"/>
      <c r="K106" s="41" t="s">
        <v>17</v>
      </c>
      <c r="M106" s="41"/>
      <c r="N106" s="41"/>
      <c r="O106" s="41"/>
    </row>
    <row r="107" spans="1:15">
      <c r="A107" s="54"/>
      <c r="B107" s="46"/>
      <c r="C107" s="46"/>
      <c r="D107" s="41"/>
      <c r="F107" s="46"/>
      <c r="G107" s="46"/>
      <c r="I107" s="41"/>
      <c r="K107" s="49" t="s">
        <v>17</v>
      </c>
      <c r="M107" s="41"/>
      <c r="N107" s="41"/>
      <c r="O107" s="41"/>
    </row>
    <row r="108" spans="1:15">
      <c r="A108" s="69" t="s">
        <v>176</v>
      </c>
      <c r="B108" s="70">
        <f>B113</f>
        <v>3540</v>
      </c>
      <c r="C108" s="70">
        <f>C113</f>
        <v>881</v>
      </c>
      <c r="D108" s="70">
        <f>D113</f>
        <v>2659</v>
      </c>
      <c r="E108" s="71">
        <f t="shared" ref="E108:E172" si="20">C108 / B108</f>
        <v>0.24887005649717514</v>
      </c>
      <c r="F108" s="70">
        <f t="shared" ref="F108:O108" si="21">F113</f>
        <v>2264</v>
      </c>
      <c r="G108" s="70">
        <f t="shared" si="21"/>
        <v>3000</v>
      </c>
      <c r="H108" s="70">
        <f t="shared" si="21"/>
        <v>866</v>
      </c>
      <c r="I108" s="70">
        <f t="shared" si="21"/>
        <v>2000</v>
      </c>
      <c r="J108" s="70">
        <f t="shared" si="21"/>
        <v>3904</v>
      </c>
      <c r="K108" s="70">
        <f t="shared" si="21"/>
        <v>5000</v>
      </c>
      <c r="L108" s="70">
        <f t="shared" si="21"/>
        <v>5116</v>
      </c>
      <c r="M108" s="70">
        <f t="shared" si="21"/>
        <v>5200</v>
      </c>
      <c r="N108" s="70">
        <f t="shared" si="21"/>
        <v>4031</v>
      </c>
      <c r="O108" s="70">
        <f t="shared" si="21"/>
        <v>6600</v>
      </c>
    </row>
    <row r="109" spans="1:15">
      <c r="A109" s="45" t="s">
        <v>177</v>
      </c>
      <c r="B109" s="46"/>
      <c r="C109" s="46"/>
      <c r="D109" s="41"/>
      <c r="F109" s="46"/>
      <c r="G109" s="46"/>
      <c r="I109" s="41"/>
      <c r="J109" s="41">
        <v>0</v>
      </c>
      <c r="K109" s="41"/>
      <c r="L109" s="41">
        <v>1946</v>
      </c>
      <c r="M109" s="41">
        <v>1200</v>
      </c>
      <c r="N109" s="41">
        <v>1244</v>
      </c>
      <c r="O109" s="41">
        <v>1600</v>
      </c>
    </row>
    <row r="110" spans="1:15">
      <c r="A110" s="45" t="s">
        <v>178</v>
      </c>
      <c r="B110" s="46">
        <v>1540</v>
      </c>
      <c r="C110" s="46">
        <v>881</v>
      </c>
      <c r="D110" s="41">
        <f>B110-C110</f>
        <v>659</v>
      </c>
      <c r="E110" s="47">
        <f t="shared" ref="E110" si="22">C110 / B110</f>
        <v>0.57207792207792207</v>
      </c>
      <c r="F110" s="46">
        <v>1264</v>
      </c>
      <c r="G110" s="46">
        <v>2000</v>
      </c>
      <c r="H110" s="41">
        <v>805</v>
      </c>
      <c r="I110" s="41">
        <v>2000</v>
      </c>
      <c r="J110" s="41">
        <v>3600</v>
      </c>
      <c r="K110" s="41"/>
      <c r="L110" s="41">
        <v>2787</v>
      </c>
      <c r="M110" s="41">
        <v>3000</v>
      </c>
      <c r="N110" s="41">
        <v>1918</v>
      </c>
      <c r="O110" s="41">
        <v>3000</v>
      </c>
    </row>
    <row r="111" spans="1:15">
      <c r="A111" s="45" t="s">
        <v>179</v>
      </c>
      <c r="B111" s="46">
        <v>2000</v>
      </c>
      <c r="C111" s="46">
        <v>0</v>
      </c>
      <c r="D111" s="41">
        <f>B111-C111</f>
        <v>2000</v>
      </c>
      <c r="E111" s="47">
        <f t="shared" si="20"/>
        <v>0</v>
      </c>
      <c r="F111" s="46">
        <v>1000</v>
      </c>
      <c r="G111" s="46">
        <v>1000</v>
      </c>
      <c r="H111" s="41">
        <v>61</v>
      </c>
      <c r="I111" s="41"/>
      <c r="J111" s="41">
        <v>304</v>
      </c>
      <c r="K111" s="41"/>
      <c r="L111" s="41">
        <v>383</v>
      </c>
      <c r="M111" s="41">
        <v>1000</v>
      </c>
      <c r="N111" s="41" t="s">
        <v>17</v>
      </c>
      <c r="O111" s="41">
        <v>1500</v>
      </c>
    </row>
    <row r="112" spans="1:15">
      <c r="A112" s="45" t="s">
        <v>224</v>
      </c>
      <c r="B112" s="46"/>
      <c r="C112" s="46"/>
      <c r="D112" s="41"/>
      <c r="F112" s="46"/>
      <c r="G112" s="46"/>
      <c r="I112" s="41"/>
      <c r="M112" s="41"/>
      <c r="N112" s="41">
        <v>869</v>
      </c>
      <c r="O112" s="41">
        <v>500</v>
      </c>
    </row>
    <row r="113" spans="1:15">
      <c r="A113" s="48" t="s">
        <v>176</v>
      </c>
      <c r="B113" s="49">
        <f>SUM(B109:B111)</f>
        <v>3540</v>
      </c>
      <c r="C113" s="49">
        <f>SUM(C109:C111)</f>
        <v>881</v>
      </c>
      <c r="D113" s="49">
        <f>SUM(D109:D111)</f>
        <v>2659</v>
      </c>
      <c r="E113" s="50">
        <f t="shared" si="20"/>
        <v>0.24887005649717514</v>
      </c>
      <c r="F113" s="49">
        <f>SUM(F109:F111)</f>
        <v>2264</v>
      </c>
      <c r="G113" s="49">
        <f>SUM(G109:G112)</f>
        <v>3000</v>
      </c>
      <c r="H113" s="49">
        <f>SUM(H109:H112)</f>
        <v>866</v>
      </c>
      <c r="I113" s="49">
        <f>SUM(I109:I112)</f>
        <v>2000</v>
      </c>
      <c r="J113" s="49">
        <f>SUM(J109:J112)</f>
        <v>3904</v>
      </c>
      <c r="K113" s="51">
        <v>5000</v>
      </c>
      <c r="L113" s="49">
        <f>SUM(L109:L112)</f>
        <v>5116</v>
      </c>
      <c r="M113" s="49">
        <f>SUM(M109:M112)</f>
        <v>5200</v>
      </c>
      <c r="N113" s="49">
        <f>SUM(N109:N112)</f>
        <v>4031</v>
      </c>
      <c r="O113" s="49">
        <f>SUM(O109:O112)</f>
        <v>6600</v>
      </c>
    </row>
    <row r="114" spans="1:15">
      <c r="A114" s="69" t="s">
        <v>180</v>
      </c>
      <c r="B114" s="70">
        <f>B121</f>
        <v>1540</v>
      </c>
      <c r="C114" s="70">
        <f>C121</f>
        <v>233.76</v>
      </c>
      <c r="D114" s="70">
        <f>D121</f>
        <v>1306.24</v>
      </c>
      <c r="E114" s="71">
        <f t="shared" si="20"/>
        <v>0.15179220779220778</v>
      </c>
      <c r="F114" s="70">
        <f>F121</f>
        <v>745</v>
      </c>
      <c r="G114" s="70">
        <f>G121</f>
        <v>1850</v>
      </c>
      <c r="H114" s="70">
        <f>H121</f>
        <v>508</v>
      </c>
      <c r="I114" s="70">
        <f>I121</f>
        <v>1850</v>
      </c>
      <c r="J114" s="70">
        <f>SUM(J115:J119)</f>
        <v>1389</v>
      </c>
      <c r="K114" s="70">
        <f t="shared" ref="K114:O114" si="23">K121</f>
        <v>33000</v>
      </c>
      <c r="L114" s="70">
        <f t="shared" si="23"/>
        <v>10356</v>
      </c>
      <c r="M114" s="70">
        <f t="shared" si="23"/>
        <v>22300</v>
      </c>
      <c r="N114" s="70">
        <f t="shared" si="23"/>
        <v>21706</v>
      </c>
      <c r="O114" s="70">
        <f t="shared" si="23"/>
        <v>8500</v>
      </c>
    </row>
    <row r="115" spans="1:15">
      <c r="A115" s="45" t="s">
        <v>181</v>
      </c>
      <c r="B115" s="46" t="s">
        <v>182</v>
      </c>
      <c r="C115" s="46" t="s">
        <v>17</v>
      </c>
      <c r="D115" s="41" t="s">
        <v>17</v>
      </c>
      <c r="E115" s="47" t="s">
        <v>17</v>
      </c>
      <c r="F115" s="46" t="s">
        <v>17</v>
      </c>
      <c r="G115" s="46" t="s">
        <v>17</v>
      </c>
      <c r="I115" s="41"/>
      <c r="J115" s="41" t="s">
        <v>17</v>
      </c>
      <c r="K115" s="41">
        <v>6500</v>
      </c>
      <c r="L115" s="41" t="s">
        <v>17</v>
      </c>
      <c r="M115" s="67">
        <v>19800</v>
      </c>
      <c r="N115" s="41">
        <v>19701</v>
      </c>
      <c r="O115" s="41" t="s">
        <v>17</v>
      </c>
    </row>
    <row r="116" spans="1:15">
      <c r="A116" s="45" t="s">
        <v>183</v>
      </c>
      <c r="B116" s="46"/>
      <c r="C116" s="46"/>
      <c r="D116" s="41"/>
      <c r="F116" s="46"/>
      <c r="G116" s="46"/>
      <c r="I116" s="41"/>
      <c r="K116" s="41">
        <v>25000</v>
      </c>
      <c r="L116" s="41">
        <v>10258</v>
      </c>
      <c r="M116" s="68"/>
      <c r="N116" s="41"/>
      <c r="O116" s="41">
        <v>5000</v>
      </c>
    </row>
    <row r="117" spans="1:15">
      <c r="A117" s="45" t="s">
        <v>178</v>
      </c>
      <c r="B117" s="46">
        <v>1040</v>
      </c>
      <c r="C117" s="46">
        <v>126.76</v>
      </c>
      <c r="D117" s="41">
        <f>B117-C117</f>
        <v>913.24</v>
      </c>
      <c r="E117" s="47">
        <f t="shared" ref="E117" si="24">C117 / B117</f>
        <v>0.12188461538461538</v>
      </c>
      <c r="F117" s="46">
        <v>495</v>
      </c>
      <c r="G117" s="46">
        <v>1100</v>
      </c>
      <c r="H117" s="41">
        <v>410</v>
      </c>
      <c r="I117" s="41">
        <v>1100</v>
      </c>
      <c r="J117" s="41">
        <v>981</v>
      </c>
      <c r="K117" s="41">
        <v>1000</v>
      </c>
      <c r="L117" s="41">
        <v>90</v>
      </c>
      <c r="M117" s="41">
        <v>1200</v>
      </c>
      <c r="N117" s="41">
        <v>1751</v>
      </c>
      <c r="O117" s="41">
        <v>2000</v>
      </c>
    </row>
    <row r="118" spans="1:15">
      <c r="A118" s="45" t="s">
        <v>184</v>
      </c>
      <c r="B118" s="46"/>
      <c r="C118" s="46"/>
      <c r="D118" s="41"/>
      <c r="F118" s="46"/>
      <c r="G118" s="46"/>
      <c r="I118" s="41"/>
      <c r="K118" s="41">
        <v>500</v>
      </c>
      <c r="M118" s="41">
        <v>500</v>
      </c>
      <c r="N118" s="41"/>
      <c r="O118" s="41">
        <v>1000</v>
      </c>
    </row>
    <row r="119" spans="1:15">
      <c r="A119" s="45" t="s">
        <v>185</v>
      </c>
      <c r="B119" s="46">
        <v>500</v>
      </c>
      <c r="C119" s="46">
        <v>107</v>
      </c>
      <c r="D119" s="41">
        <f>B119-C119</f>
        <v>393</v>
      </c>
      <c r="E119" s="47">
        <f t="shared" si="20"/>
        <v>0.214</v>
      </c>
      <c r="F119" s="46">
        <v>250</v>
      </c>
      <c r="G119" s="46">
        <v>750</v>
      </c>
      <c r="H119" s="41">
        <v>98</v>
      </c>
      <c r="I119" s="41">
        <v>750</v>
      </c>
      <c r="J119" s="41">
        <v>408</v>
      </c>
      <c r="K119" s="41">
        <v>0</v>
      </c>
      <c r="L119" s="41">
        <v>8</v>
      </c>
      <c r="M119" s="41">
        <v>800</v>
      </c>
      <c r="N119" s="41" t="s">
        <v>17</v>
      </c>
      <c r="O119" s="41">
        <v>0</v>
      </c>
    </row>
    <row r="120" spans="1:15">
      <c r="A120" s="45" t="s">
        <v>225</v>
      </c>
      <c r="B120" s="46"/>
      <c r="C120" s="46"/>
      <c r="D120" s="41"/>
      <c r="F120" s="46"/>
      <c r="G120" s="46"/>
      <c r="I120" s="41"/>
      <c r="K120" s="41">
        <v>0</v>
      </c>
      <c r="M120" s="41"/>
      <c r="N120" s="41">
        <v>254</v>
      </c>
      <c r="O120" s="41">
        <v>500</v>
      </c>
    </row>
    <row r="121" spans="1:15">
      <c r="A121" s="48" t="s">
        <v>180</v>
      </c>
      <c r="B121" s="49">
        <f>SUM(B115:B119)</f>
        <v>1540</v>
      </c>
      <c r="C121" s="49">
        <f>SUM(C115:C119)</f>
        <v>233.76</v>
      </c>
      <c r="D121" s="49">
        <f>SUM(D115:D119)</f>
        <v>1306.24</v>
      </c>
      <c r="E121" s="50">
        <f t="shared" si="20"/>
        <v>0.15179220779220778</v>
      </c>
      <c r="F121" s="49">
        <f>SUM(F115:F119)</f>
        <v>745</v>
      </c>
      <c r="G121" s="49">
        <f>SUM(G115:G120)</f>
        <v>1850</v>
      </c>
      <c r="H121" s="49">
        <f>SUM(H115:H120)</f>
        <v>508</v>
      </c>
      <c r="I121" s="49">
        <f t="shared" ref="I121:O121" si="25">SUM(I115:I120)</f>
        <v>1850</v>
      </c>
      <c r="J121" s="49">
        <f t="shared" si="25"/>
        <v>1389</v>
      </c>
      <c r="K121" s="49">
        <f t="shared" si="25"/>
        <v>33000</v>
      </c>
      <c r="L121" s="49">
        <f t="shared" si="25"/>
        <v>10356</v>
      </c>
      <c r="M121" s="49">
        <f t="shared" si="25"/>
        <v>22300</v>
      </c>
      <c r="N121" s="49">
        <f t="shared" si="25"/>
        <v>21706</v>
      </c>
      <c r="O121" s="49">
        <f t="shared" si="25"/>
        <v>8500</v>
      </c>
    </row>
    <row r="122" spans="1:15">
      <c r="A122" s="69" t="s">
        <v>186</v>
      </c>
      <c r="B122" s="70">
        <f>B133</f>
        <v>14396</v>
      </c>
      <c r="C122" s="70">
        <f>C133</f>
        <v>8563</v>
      </c>
      <c r="D122" s="70">
        <f>D133</f>
        <v>5833</v>
      </c>
      <c r="E122" s="71">
        <f t="shared" si="20"/>
        <v>0.59481800500138926</v>
      </c>
      <c r="F122" s="70">
        <f>F133</f>
        <v>12151</v>
      </c>
      <c r="G122" s="70">
        <f>G133</f>
        <v>13600</v>
      </c>
      <c r="H122" s="70">
        <f>H133</f>
        <v>12448</v>
      </c>
      <c r="I122" s="70">
        <f>I133</f>
        <v>15000</v>
      </c>
      <c r="J122" s="70">
        <f>J133</f>
        <v>15282</v>
      </c>
      <c r="K122" s="70">
        <f t="shared" ref="K122:O122" si="26">K133</f>
        <v>15000</v>
      </c>
      <c r="L122" s="70">
        <f t="shared" si="26"/>
        <v>13521</v>
      </c>
      <c r="M122" s="70">
        <f t="shared" si="26"/>
        <v>15900</v>
      </c>
      <c r="N122" s="70">
        <f t="shared" si="26"/>
        <v>12073</v>
      </c>
      <c r="O122" s="70">
        <f t="shared" si="26"/>
        <v>19250</v>
      </c>
    </row>
    <row r="123" spans="1:15">
      <c r="A123" s="45" t="s">
        <v>187</v>
      </c>
      <c r="B123" s="46">
        <v>700</v>
      </c>
      <c r="C123" s="46">
        <v>684</v>
      </c>
      <c r="D123" s="41">
        <f>B123-C123</f>
        <v>16</v>
      </c>
      <c r="E123" s="47">
        <f t="shared" si="20"/>
        <v>0.97714285714285709</v>
      </c>
      <c r="F123" s="46">
        <v>848</v>
      </c>
      <c r="G123" s="46">
        <v>800</v>
      </c>
      <c r="H123" s="41">
        <v>375</v>
      </c>
      <c r="I123" s="41">
        <v>800</v>
      </c>
      <c r="J123" s="41">
        <v>812</v>
      </c>
      <c r="K123" s="41"/>
      <c r="L123" s="41">
        <v>715</v>
      </c>
      <c r="M123" s="41">
        <v>1100</v>
      </c>
      <c r="N123" s="41">
        <v>392</v>
      </c>
      <c r="O123" s="41">
        <v>1500</v>
      </c>
    </row>
    <row r="124" spans="1:15">
      <c r="A124" s="45" t="s">
        <v>188</v>
      </c>
      <c r="B124" s="46"/>
      <c r="C124" s="46"/>
      <c r="D124" s="41"/>
      <c r="E124" s="47" t="s">
        <v>17</v>
      </c>
      <c r="F124" s="46"/>
      <c r="G124" s="46"/>
      <c r="I124" s="41"/>
      <c r="K124" s="41" t="s">
        <v>17</v>
      </c>
      <c r="M124" s="41"/>
      <c r="N124" s="41"/>
      <c r="O124" s="41"/>
    </row>
    <row r="125" spans="1:15">
      <c r="A125" s="45" t="s">
        <v>189</v>
      </c>
      <c r="B125" s="46">
        <v>9102</v>
      </c>
      <c r="C125" s="46">
        <v>5459</v>
      </c>
      <c r="D125" s="41">
        <f>B125-C125</f>
        <v>3643</v>
      </c>
      <c r="E125" s="47">
        <f t="shared" si="20"/>
        <v>0.59975829488024612</v>
      </c>
      <c r="F125" s="46">
        <v>7735</v>
      </c>
      <c r="G125" s="46">
        <v>9100</v>
      </c>
      <c r="H125" s="41">
        <v>8570</v>
      </c>
      <c r="I125" s="41">
        <v>9100</v>
      </c>
      <c r="J125" s="41">
        <v>7672</v>
      </c>
      <c r="K125" s="41" t="s">
        <v>17</v>
      </c>
      <c r="L125" s="41">
        <v>6986</v>
      </c>
      <c r="M125" s="41">
        <v>8600</v>
      </c>
      <c r="N125" s="41">
        <v>6868</v>
      </c>
      <c r="O125" s="41">
        <v>9100</v>
      </c>
    </row>
    <row r="126" spans="1:15">
      <c r="A126" s="45" t="s">
        <v>190</v>
      </c>
      <c r="B126" s="46">
        <v>1254</v>
      </c>
      <c r="C126" s="46">
        <v>390</v>
      </c>
      <c r="D126" s="41">
        <f>B126-C126</f>
        <v>864</v>
      </c>
      <c r="E126" s="47">
        <f t="shared" si="20"/>
        <v>0.31100478468899523</v>
      </c>
      <c r="F126" s="46">
        <v>704</v>
      </c>
      <c r="G126" s="46">
        <v>600</v>
      </c>
      <c r="H126" s="41">
        <v>506</v>
      </c>
      <c r="I126" s="41">
        <v>2000</v>
      </c>
      <c r="J126" s="41">
        <v>3417</v>
      </c>
      <c r="K126" s="41" t="s">
        <v>17</v>
      </c>
      <c r="L126" s="41">
        <v>1380</v>
      </c>
      <c r="M126" s="41">
        <v>1500</v>
      </c>
      <c r="N126" s="41">
        <v>1358</v>
      </c>
      <c r="O126" s="41">
        <v>1600</v>
      </c>
    </row>
    <row r="127" spans="1:15">
      <c r="A127" s="54" t="s">
        <v>191</v>
      </c>
      <c r="B127" s="46">
        <v>0</v>
      </c>
      <c r="C127" s="46">
        <v>0</v>
      </c>
      <c r="D127" s="41">
        <f>B127-C127</f>
        <v>0</v>
      </c>
      <c r="E127" s="47">
        <v>0</v>
      </c>
      <c r="F127" s="46">
        <v>0</v>
      </c>
      <c r="G127" s="46">
        <v>0</v>
      </c>
      <c r="I127" s="41"/>
      <c r="K127" s="41" t="s">
        <v>17</v>
      </c>
      <c r="L127" s="41">
        <v>102</v>
      </c>
      <c r="M127" s="41"/>
      <c r="N127" s="41">
        <v>104</v>
      </c>
      <c r="O127" s="41">
        <v>2000</v>
      </c>
    </row>
    <row r="128" spans="1:15">
      <c r="A128" s="48" t="s">
        <v>192</v>
      </c>
      <c r="B128" s="49">
        <f>SUM(B125:B127)</f>
        <v>10356</v>
      </c>
      <c r="C128" s="49">
        <f>SUM(C125:C127)</f>
        <v>5849</v>
      </c>
      <c r="D128" s="49">
        <f>SUM(D125:D127)</f>
        <v>4507</v>
      </c>
      <c r="E128" s="50">
        <f t="shared" si="20"/>
        <v>0.56479335650830431</v>
      </c>
      <c r="F128" s="49">
        <f>SUM(F125:F127)</f>
        <v>8439</v>
      </c>
      <c r="G128" s="49">
        <f>SUM(G125:G127)</f>
        <v>9700</v>
      </c>
      <c r="H128" s="49">
        <f>SUM(H125:H127)</f>
        <v>9076</v>
      </c>
      <c r="I128" s="49">
        <f t="shared" ref="I128:O128" si="27">SUM(I125:I127)</f>
        <v>11100</v>
      </c>
      <c r="J128" s="49">
        <f t="shared" si="27"/>
        <v>11089</v>
      </c>
      <c r="K128" s="41" t="s">
        <v>17</v>
      </c>
      <c r="L128" s="49">
        <f t="shared" si="27"/>
        <v>8468</v>
      </c>
      <c r="M128" s="49">
        <f t="shared" si="27"/>
        <v>10100</v>
      </c>
      <c r="N128" s="49">
        <f t="shared" si="27"/>
        <v>8330</v>
      </c>
      <c r="O128" s="49">
        <f t="shared" si="27"/>
        <v>12700</v>
      </c>
    </row>
    <row r="129" spans="1:15">
      <c r="A129" s="45" t="s">
        <v>193</v>
      </c>
      <c r="B129" s="46">
        <v>1088</v>
      </c>
      <c r="C129" s="46">
        <v>769</v>
      </c>
      <c r="D129" s="41">
        <f>B129-C129</f>
        <v>319</v>
      </c>
      <c r="E129" s="47">
        <f t="shared" si="20"/>
        <v>0.70680147058823528</v>
      </c>
      <c r="F129" s="46">
        <v>1041</v>
      </c>
      <c r="G129" s="46">
        <v>1100</v>
      </c>
      <c r="H129" s="41">
        <v>1077</v>
      </c>
      <c r="I129" s="41">
        <v>1100</v>
      </c>
      <c r="J129" s="41">
        <v>1031</v>
      </c>
      <c r="K129" s="41"/>
      <c r="L129" s="41">
        <v>901</v>
      </c>
      <c r="M129" s="41">
        <v>1200</v>
      </c>
      <c r="N129" s="41">
        <v>687</v>
      </c>
      <c r="O129" s="41">
        <v>1300</v>
      </c>
    </row>
    <row r="130" spans="1:15">
      <c r="A130" s="45" t="s">
        <v>194</v>
      </c>
      <c r="B130" s="46">
        <v>1250</v>
      </c>
      <c r="C130" s="46">
        <v>828</v>
      </c>
      <c r="D130" s="41">
        <f>B130-C130</f>
        <v>422</v>
      </c>
      <c r="E130" s="47">
        <f t="shared" si="20"/>
        <v>0.66239999999999999</v>
      </c>
      <c r="F130" s="46">
        <v>1140</v>
      </c>
      <c r="G130" s="46">
        <v>1200</v>
      </c>
      <c r="H130" s="41">
        <v>1124</v>
      </c>
      <c r="I130" s="41">
        <v>1200</v>
      </c>
      <c r="J130" s="41">
        <v>1277</v>
      </c>
      <c r="K130" s="36" t="s">
        <v>17</v>
      </c>
      <c r="L130" s="41">
        <v>1489</v>
      </c>
      <c r="M130" s="41">
        <v>1500</v>
      </c>
      <c r="N130" s="41">
        <v>1167</v>
      </c>
      <c r="O130" s="41">
        <v>1600</v>
      </c>
    </row>
    <row r="131" spans="1:15">
      <c r="A131" s="45" t="s">
        <v>195</v>
      </c>
      <c r="B131" s="46">
        <v>252</v>
      </c>
      <c r="C131" s="46">
        <v>202</v>
      </c>
      <c r="D131" s="41">
        <f>B131-C131</f>
        <v>50</v>
      </c>
      <c r="E131" s="47">
        <f t="shared" si="20"/>
        <v>0.80158730158730163</v>
      </c>
      <c r="F131" s="46">
        <v>265</v>
      </c>
      <c r="G131" s="46">
        <v>300</v>
      </c>
      <c r="H131" s="41">
        <v>253</v>
      </c>
      <c r="I131" s="41">
        <v>300</v>
      </c>
      <c r="J131" s="41">
        <v>415</v>
      </c>
      <c r="K131" s="36" t="s">
        <v>17</v>
      </c>
      <c r="L131" s="41">
        <v>228</v>
      </c>
      <c r="M131" s="41">
        <v>500</v>
      </c>
      <c r="N131" s="41">
        <v>495</v>
      </c>
      <c r="O131" s="41">
        <v>550</v>
      </c>
    </row>
    <row r="132" spans="1:15">
      <c r="A132" s="45" t="s">
        <v>196</v>
      </c>
      <c r="B132" s="55">
        <v>750</v>
      </c>
      <c r="C132" s="55">
        <v>231</v>
      </c>
      <c r="D132" s="56">
        <f>B132-C132</f>
        <v>519</v>
      </c>
      <c r="E132" s="57">
        <f t="shared" si="20"/>
        <v>0.308</v>
      </c>
      <c r="F132" s="55">
        <v>418</v>
      </c>
      <c r="G132" s="46">
        <v>500</v>
      </c>
      <c r="H132" s="41">
        <v>543</v>
      </c>
      <c r="I132" s="41">
        <v>500</v>
      </c>
      <c r="J132" s="41">
        <v>658</v>
      </c>
      <c r="K132" s="41" t="s">
        <v>17</v>
      </c>
      <c r="L132" s="41">
        <v>1720</v>
      </c>
      <c r="M132" s="41">
        <v>1500</v>
      </c>
      <c r="N132" s="41">
        <f>990+12</f>
        <v>1002</v>
      </c>
      <c r="O132" s="41">
        <v>1600</v>
      </c>
    </row>
    <row r="133" spans="1:15">
      <c r="A133" s="48" t="s">
        <v>186</v>
      </c>
      <c r="B133" s="49">
        <f>SUM(B128:B132) + B123</f>
        <v>14396</v>
      </c>
      <c r="C133" s="49">
        <f>SUM(C128:C132) + C123</f>
        <v>8563</v>
      </c>
      <c r="D133" s="49">
        <f>SUM(D128:D132) + D123</f>
        <v>5833</v>
      </c>
      <c r="E133" s="50">
        <f t="shared" si="20"/>
        <v>0.59481800500138926</v>
      </c>
      <c r="F133" s="49">
        <f>SUM(F128:F132) + F123</f>
        <v>12151</v>
      </c>
      <c r="G133" s="49">
        <f>SUM(G129:G132) + G128+G123</f>
        <v>13600</v>
      </c>
      <c r="H133" s="49">
        <f>SUM(H129:H132) + H128+H123</f>
        <v>12448</v>
      </c>
      <c r="I133" s="49">
        <f>SUM(I128:I132) + I123</f>
        <v>15000</v>
      </c>
      <c r="J133" s="49">
        <f>SUM(J128:J132) + J123</f>
        <v>15282</v>
      </c>
      <c r="K133" s="51">
        <v>15000</v>
      </c>
      <c r="L133" s="49">
        <f>SUM(L128:L132) + L123</f>
        <v>13521</v>
      </c>
      <c r="M133" s="49">
        <f>SUM(M128:M132) + M123</f>
        <v>15900</v>
      </c>
      <c r="N133" s="49">
        <f>SUM(N128:N132) + N123</f>
        <v>12073</v>
      </c>
      <c r="O133" s="49">
        <f>SUM(O128:O132) + O123</f>
        <v>19250</v>
      </c>
    </row>
    <row r="134" spans="1:15">
      <c r="A134" s="69" t="s">
        <v>27</v>
      </c>
      <c r="B134" s="70">
        <f>B138</f>
        <v>14950</v>
      </c>
      <c r="C134" s="70">
        <f>C138</f>
        <v>5321</v>
      </c>
      <c r="D134" s="70">
        <f>D138</f>
        <v>9629</v>
      </c>
      <c r="E134" s="71">
        <f t="shared" si="20"/>
        <v>0.35591973244147157</v>
      </c>
      <c r="F134" s="70">
        <f>F138</f>
        <v>9059</v>
      </c>
      <c r="G134" s="70">
        <f>G138</f>
        <v>15500</v>
      </c>
      <c r="H134" s="70">
        <f>H138</f>
        <v>9768</v>
      </c>
      <c r="I134" s="70">
        <f>I138</f>
        <v>15500</v>
      </c>
      <c r="J134" s="70">
        <f t="shared" ref="J134:O134" si="28">J138</f>
        <v>7120</v>
      </c>
      <c r="K134" s="70">
        <f t="shared" si="28"/>
        <v>15000</v>
      </c>
      <c r="L134" s="70">
        <f t="shared" si="28"/>
        <v>8422</v>
      </c>
      <c r="M134" s="70">
        <f t="shared" si="28"/>
        <v>15500</v>
      </c>
      <c r="N134" s="70">
        <f t="shared" si="28"/>
        <v>13936</v>
      </c>
      <c r="O134" s="70">
        <f t="shared" si="28"/>
        <v>36500</v>
      </c>
    </row>
    <row r="135" spans="1:15">
      <c r="A135" s="45" t="s">
        <v>197</v>
      </c>
      <c r="B135" s="46">
        <v>950</v>
      </c>
      <c r="C135" s="46">
        <v>396</v>
      </c>
      <c r="D135" s="41">
        <f>B135-C135</f>
        <v>554</v>
      </c>
      <c r="E135" s="47">
        <f t="shared" si="20"/>
        <v>0.4168421052631579</v>
      </c>
      <c r="F135" s="46">
        <v>633</v>
      </c>
      <c r="G135" s="46">
        <v>1500</v>
      </c>
      <c r="H135" s="41">
        <v>878</v>
      </c>
      <c r="I135" s="41">
        <v>1500</v>
      </c>
      <c r="J135" s="41">
        <v>1000</v>
      </c>
      <c r="K135" s="41" t="s">
        <v>17</v>
      </c>
      <c r="L135" s="41">
        <v>981</v>
      </c>
      <c r="M135" s="41">
        <v>1500</v>
      </c>
      <c r="N135" s="41">
        <v>901</v>
      </c>
      <c r="O135" s="41">
        <v>1500</v>
      </c>
    </row>
    <row r="136" spans="1:15">
      <c r="A136" s="45" t="s">
        <v>198</v>
      </c>
      <c r="B136" s="46">
        <v>14000</v>
      </c>
      <c r="C136" s="46">
        <v>4925</v>
      </c>
      <c r="D136" s="41">
        <f>B136-C136</f>
        <v>9075</v>
      </c>
      <c r="E136" s="47">
        <f t="shared" si="20"/>
        <v>0.35178571428571431</v>
      </c>
      <c r="F136" s="46">
        <v>8426</v>
      </c>
      <c r="G136" s="46">
        <v>14000</v>
      </c>
      <c r="H136" s="41">
        <v>8890</v>
      </c>
      <c r="I136" s="41">
        <v>14000</v>
      </c>
      <c r="J136" s="41">
        <v>6120</v>
      </c>
      <c r="K136" s="41"/>
      <c r="L136" s="41">
        <v>7280</v>
      </c>
      <c r="M136" s="41">
        <v>14000</v>
      </c>
      <c r="N136" s="41">
        <v>13035</v>
      </c>
      <c r="O136" s="41">
        <v>20000</v>
      </c>
    </row>
    <row r="137" spans="1:15">
      <c r="A137" s="45" t="s">
        <v>246</v>
      </c>
      <c r="B137" s="46">
        <v>0</v>
      </c>
      <c r="C137" s="46">
        <v>0</v>
      </c>
      <c r="D137" s="41">
        <f>B137-C137</f>
        <v>0</v>
      </c>
      <c r="E137" s="47">
        <v>0</v>
      </c>
      <c r="F137" s="46">
        <v>0</v>
      </c>
      <c r="G137" s="46">
        <v>0</v>
      </c>
      <c r="I137" s="41"/>
      <c r="K137" s="41"/>
      <c r="L137" s="41">
        <v>161</v>
      </c>
      <c r="M137" s="41"/>
      <c r="N137" s="41"/>
      <c r="O137" s="41">
        <v>15000</v>
      </c>
    </row>
    <row r="138" spans="1:15">
      <c r="A138" s="48" t="s">
        <v>27</v>
      </c>
      <c r="B138" s="49">
        <f>SUM(B135:B137)</f>
        <v>14950</v>
      </c>
      <c r="C138" s="49">
        <f>SUM(C135:C137)</f>
        <v>5321</v>
      </c>
      <c r="D138" s="49">
        <f>SUM(D135:D137)</f>
        <v>9629</v>
      </c>
      <c r="E138" s="50">
        <f t="shared" si="20"/>
        <v>0.35591973244147157</v>
      </c>
      <c r="F138" s="49">
        <f>SUM(F135:F137)</f>
        <v>9059</v>
      </c>
      <c r="G138" s="49">
        <f>SUM(G135:G137)</f>
        <v>15500</v>
      </c>
      <c r="H138" s="49">
        <f>SUM(H135:H137)</f>
        <v>9768</v>
      </c>
      <c r="I138" s="49">
        <f>SUM(I135:I137)</f>
        <v>15500</v>
      </c>
      <c r="J138" s="49">
        <f>SUM(J135:J137)</f>
        <v>7120</v>
      </c>
      <c r="K138" s="51">
        <v>15000</v>
      </c>
      <c r="L138" s="49">
        <f>SUM(L135:L137)</f>
        <v>8422</v>
      </c>
      <c r="M138" s="49">
        <f>SUM(M135:M137)</f>
        <v>15500</v>
      </c>
      <c r="N138" s="49">
        <f>SUM(N135:N137)</f>
        <v>13936</v>
      </c>
      <c r="O138" s="49">
        <f>SUM(O135:O137)</f>
        <v>36500</v>
      </c>
    </row>
    <row r="139" spans="1:15">
      <c r="A139" s="69" t="s">
        <v>199</v>
      </c>
      <c r="B139" s="70"/>
      <c r="C139" s="70"/>
      <c r="D139" s="70"/>
      <c r="E139" s="71"/>
      <c r="F139" s="70"/>
      <c r="G139" s="70"/>
      <c r="H139" s="73">
        <v>726</v>
      </c>
      <c r="I139" s="73">
        <v>2000</v>
      </c>
      <c r="J139" s="73">
        <v>2056</v>
      </c>
      <c r="K139" s="73">
        <v>1000</v>
      </c>
      <c r="L139" s="73">
        <v>200</v>
      </c>
      <c r="M139" s="73">
        <v>500</v>
      </c>
      <c r="N139" s="73">
        <v>52</v>
      </c>
      <c r="O139" s="73">
        <v>1000</v>
      </c>
    </row>
    <row r="140" spans="1:15">
      <c r="A140" s="69" t="s">
        <v>61</v>
      </c>
      <c r="B140" s="70"/>
      <c r="C140" s="70"/>
      <c r="D140" s="70"/>
      <c r="E140" s="71"/>
      <c r="F140" s="70"/>
      <c r="G140" s="70"/>
      <c r="H140" s="73"/>
      <c r="I140" s="73">
        <v>8112</v>
      </c>
      <c r="J140" s="73"/>
      <c r="K140" s="73">
        <v>9400</v>
      </c>
      <c r="L140" s="73">
        <v>16864</v>
      </c>
      <c r="M140" s="73">
        <v>20100</v>
      </c>
      <c r="N140" s="73">
        <v>14083</v>
      </c>
      <c r="O140" s="73">
        <v>21000</v>
      </c>
    </row>
    <row r="141" spans="1:15" ht="15" customHeight="1">
      <c r="A141" s="69" t="s">
        <v>200</v>
      </c>
      <c r="B141" s="70"/>
      <c r="C141" s="70"/>
      <c r="D141" s="70"/>
      <c r="E141" s="71"/>
      <c r="F141" s="70"/>
      <c r="G141" s="70"/>
      <c r="H141" s="73"/>
      <c r="I141" s="73">
        <v>70490</v>
      </c>
      <c r="J141" s="73">
        <v>25566</v>
      </c>
      <c r="K141" s="73">
        <v>0</v>
      </c>
      <c r="L141" s="73">
        <v>31342</v>
      </c>
      <c r="M141" s="73">
        <v>11890</v>
      </c>
      <c r="N141" s="73">
        <v>0</v>
      </c>
      <c r="O141" s="73">
        <v>0</v>
      </c>
    </row>
    <row r="142" spans="1:15">
      <c r="A142" s="48" t="s">
        <v>63</v>
      </c>
      <c r="B142" s="49"/>
      <c r="C142" s="49"/>
      <c r="D142" s="49"/>
      <c r="E142" s="50"/>
      <c r="F142" s="49"/>
      <c r="G142" s="49"/>
      <c r="I142" s="41"/>
      <c r="K142" s="41">
        <v>11360</v>
      </c>
      <c r="M142" s="41"/>
      <c r="N142" s="41">
        <v>0</v>
      </c>
      <c r="O142" s="41">
        <v>0</v>
      </c>
    </row>
    <row r="143" spans="1:15">
      <c r="A143" s="58" t="s">
        <v>201</v>
      </c>
      <c r="B143" s="59">
        <f>B172</f>
        <v>30430</v>
      </c>
      <c r="C143" s="59">
        <f>C172</f>
        <v>18233.5</v>
      </c>
      <c r="D143" s="59">
        <f>D172</f>
        <v>12196.5</v>
      </c>
      <c r="E143" s="60">
        <f t="shared" si="20"/>
        <v>0.59919487348011835</v>
      </c>
      <c r="F143" s="59">
        <f>F172</f>
        <v>23268</v>
      </c>
      <c r="G143" s="59">
        <f>G172</f>
        <v>26150</v>
      </c>
      <c r="H143" s="59">
        <f t="shared" ref="H143:O143" si="29">H172</f>
        <v>20969</v>
      </c>
      <c r="I143" s="59">
        <f t="shared" si="29"/>
        <v>48400</v>
      </c>
      <c r="J143" s="59">
        <f t="shared" si="29"/>
        <v>36172</v>
      </c>
      <c r="K143" s="59">
        <f t="shared" si="29"/>
        <v>45500</v>
      </c>
      <c r="L143" s="59">
        <f t="shared" si="29"/>
        <v>18842</v>
      </c>
      <c r="M143" s="59">
        <f t="shared" si="29"/>
        <v>50500</v>
      </c>
      <c r="N143" s="59">
        <f t="shared" si="29"/>
        <v>19950</v>
      </c>
      <c r="O143" s="59">
        <f t="shared" si="29"/>
        <v>46950</v>
      </c>
    </row>
    <row r="144" spans="1:15">
      <c r="A144" s="45" t="s">
        <v>64</v>
      </c>
      <c r="B144" s="46"/>
      <c r="C144" s="46"/>
      <c r="D144" s="41"/>
      <c r="F144" s="46"/>
      <c r="G144" s="46"/>
      <c r="I144" s="41"/>
      <c r="K144" s="41"/>
      <c r="M144" s="41"/>
    </row>
    <row r="145" spans="1:15">
      <c r="A145" s="45" t="s">
        <v>45</v>
      </c>
      <c r="B145" s="46"/>
      <c r="C145" s="46"/>
      <c r="D145" s="41"/>
      <c r="F145" s="46">
        <v>6200</v>
      </c>
      <c r="G145" s="46">
        <v>2500</v>
      </c>
      <c r="H145" s="41">
        <v>2500</v>
      </c>
      <c r="I145" s="41">
        <v>2500</v>
      </c>
      <c r="J145" s="41">
        <v>2500</v>
      </c>
      <c r="K145" s="41">
        <v>2500</v>
      </c>
      <c r="L145" s="41">
        <v>2500</v>
      </c>
      <c r="M145" s="41">
        <v>2500</v>
      </c>
      <c r="N145" s="41">
        <v>2500</v>
      </c>
      <c r="O145" s="41">
        <v>7500</v>
      </c>
    </row>
    <row r="146" spans="1:15">
      <c r="A146" s="45" t="s">
        <v>202</v>
      </c>
      <c r="B146" s="46"/>
      <c r="C146" s="46"/>
      <c r="D146" s="41"/>
      <c r="F146" s="46">
        <v>1000</v>
      </c>
      <c r="G146" s="46">
        <v>2000</v>
      </c>
      <c r="H146" s="41">
        <v>2000</v>
      </c>
      <c r="I146" s="41">
        <v>2000</v>
      </c>
      <c r="J146" s="41">
        <v>2000</v>
      </c>
      <c r="K146" s="41">
        <v>2000</v>
      </c>
      <c r="M146" s="41">
        <v>5000</v>
      </c>
      <c r="N146" s="41">
        <v>5000</v>
      </c>
      <c r="O146" s="41">
        <v>2500</v>
      </c>
    </row>
    <row r="147" spans="1:15">
      <c r="A147" s="45" t="s">
        <v>203</v>
      </c>
      <c r="B147" s="46"/>
      <c r="C147" s="46"/>
      <c r="D147" s="41"/>
      <c r="F147" s="46"/>
      <c r="G147" s="46"/>
      <c r="I147" s="41"/>
      <c r="K147" s="41">
        <v>0</v>
      </c>
      <c r="L147" s="41">
        <v>1190</v>
      </c>
      <c r="M147" s="41"/>
      <c r="N147" s="41">
        <v>900</v>
      </c>
      <c r="O147" s="41"/>
    </row>
    <row r="148" spans="1:15">
      <c r="A148" s="45" t="s">
        <v>78</v>
      </c>
      <c r="B148" s="46"/>
      <c r="C148" s="46"/>
      <c r="D148" s="41"/>
      <c r="F148" s="46"/>
      <c r="G148" s="46"/>
      <c r="I148" s="41"/>
      <c r="K148" s="41">
        <v>0</v>
      </c>
      <c r="M148" s="41">
        <v>1500</v>
      </c>
      <c r="N148" s="41">
        <v>1500</v>
      </c>
      <c r="O148" s="41">
        <v>1500</v>
      </c>
    </row>
    <row r="149" spans="1:15">
      <c r="A149" s="48" t="s">
        <v>204</v>
      </c>
      <c r="B149" s="49"/>
      <c r="C149" s="49"/>
      <c r="D149" s="51"/>
      <c r="E149" s="50"/>
      <c r="F149" s="49">
        <f>SUM(F145:F148)</f>
        <v>7200</v>
      </c>
      <c r="G149" s="49">
        <f t="shared" ref="G149:O149" si="30">SUM(G145:G148)</f>
        <v>4500</v>
      </c>
      <c r="H149" s="49">
        <f t="shared" si="30"/>
        <v>4500</v>
      </c>
      <c r="I149" s="49">
        <f t="shared" si="30"/>
        <v>4500</v>
      </c>
      <c r="J149" s="49">
        <f t="shared" si="30"/>
        <v>4500</v>
      </c>
      <c r="K149" s="49">
        <f t="shared" si="30"/>
        <v>4500</v>
      </c>
      <c r="L149" s="49">
        <f t="shared" si="30"/>
        <v>3690</v>
      </c>
      <c r="M149" s="49">
        <f t="shared" si="30"/>
        <v>9000</v>
      </c>
      <c r="N149" s="49">
        <f t="shared" si="30"/>
        <v>9900</v>
      </c>
      <c r="O149" s="49">
        <f t="shared" si="30"/>
        <v>11500</v>
      </c>
    </row>
    <row r="150" spans="1:15">
      <c r="A150" s="45" t="s">
        <v>79</v>
      </c>
      <c r="B150" s="46"/>
      <c r="C150" s="46"/>
      <c r="D150" s="41"/>
      <c r="F150" s="46"/>
      <c r="G150" s="46"/>
      <c r="I150" s="41"/>
      <c r="K150" s="41" t="s">
        <v>17</v>
      </c>
      <c r="M150" s="41"/>
      <c r="N150" s="41"/>
      <c r="O150" s="41"/>
    </row>
    <row r="151" spans="1:15">
      <c r="A151" s="45" t="s">
        <v>205</v>
      </c>
      <c r="B151" s="46"/>
      <c r="C151" s="46"/>
      <c r="D151" s="41"/>
      <c r="F151" s="46">
        <v>1200</v>
      </c>
      <c r="G151" s="46">
        <v>1200</v>
      </c>
      <c r="H151" s="41">
        <v>1200</v>
      </c>
      <c r="I151" s="41">
        <v>1200</v>
      </c>
      <c r="J151" s="41">
        <v>1200</v>
      </c>
      <c r="K151" s="41">
        <v>1250</v>
      </c>
      <c r="L151" s="41">
        <v>1250</v>
      </c>
      <c r="M151" s="41">
        <v>1250</v>
      </c>
      <c r="N151" s="41">
        <v>1250</v>
      </c>
      <c r="O151" s="41">
        <v>1250</v>
      </c>
    </row>
    <row r="152" spans="1:15">
      <c r="A152" s="45" t="s">
        <v>206</v>
      </c>
      <c r="B152" s="46">
        <v>3500</v>
      </c>
      <c r="C152" s="46">
        <v>1664</v>
      </c>
      <c r="D152" s="41">
        <f>B152-C152</f>
        <v>1836</v>
      </c>
      <c r="E152" s="47">
        <f t="shared" si="20"/>
        <v>0.47542857142857142</v>
      </c>
      <c r="F152" s="46">
        <v>1694</v>
      </c>
      <c r="G152" s="46">
        <v>0</v>
      </c>
      <c r="I152" s="41"/>
      <c r="K152" s="41">
        <v>0</v>
      </c>
      <c r="M152" s="41">
        <v>1000</v>
      </c>
      <c r="N152" s="41">
        <v>432</v>
      </c>
      <c r="O152" s="41"/>
    </row>
    <row r="153" spans="1:15">
      <c r="A153" s="45" t="s">
        <v>207</v>
      </c>
      <c r="B153" s="46">
        <v>300</v>
      </c>
      <c r="C153" s="46">
        <v>0</v>
      </c>
      <c r="D153" s="41">
        <f>B153-C153</f>
        <v>300</v>
      </c>
      <c r="E153" s="47">
        <f t="shared" si="20"/>
        <v>0</v>
      </c>
      <c r="F153" s="46">
        <v>300</v>
      </c>
      <c r="G153" s="46">
        <v>2000</v>
      </c>
      <c r="H153" s="41">
        <v>2000</v>
      </c>
      <c r="I153" s="41">
        <v>2000</v>
      </c>
      <c r="J153" s="41">
        <v>2000</v>
      </c>
      <c r="K153" s="41">
        <v>2000</v>
      </c>
      <c r="L153" s="41">
        <v>2000</v>
      </c>
      <c r="M153" s="41">
        <v>2500</v>
      </c>
      <c r="N153" s="41">
        <v>2000</v>
      </c>
      <c r="O153" s="41">
        <v>2000</v>
      </c>
    </row>
    <row r="154" spans="1:15">
      <c r="A154" s="45" t="s">
        <v>208</v>
      </c>
      <c r="B154" s="46">
        <v>10030</v>
      </c>
      <c r="C154" s="46">
        <v>5705.67</v>
      </c>
      <c r="D154" s="41">
        <f>B154-C154</f>
        <v>4324.33</v>
      </c>
      <c r="E154" s="47">
        <f t="shared" si="20"/>
        <v>0.56886041874376869</v>
      </c>
      <c r="F154" s="46">
        <v>9206</v>
      </c>
      <c r="G154" s="46">
        <v>10000</v>
      </c>
      <c r="H154" s="41">
        <v>4489</v>
      </c>
      <c r="I154" s="41">
        <v>10000</v>
      </c>
      <c r="K154" s="41">
        <v>5000</v>
      </c>
      <c r="L154" s="41">
        <v>394</v>
      </c>
      <c r="M154" s="41">
        <v>10000</v>
      </c>
      <c r="N154" s="41">
        <v>1741</v>
      </c>
      <c r="O154" s="41">
        <v>8000</v>
      </c>
    </row>
    <row r="155" spans="1:15">
      <c r="A155" s="45" t="s">
        <v>209</v>
      </c>
      <c r="B155" s="46">
        <v>0</v>
      </c>
      <c r="C155" s="46">
        <v>0</v>
      </c>
      <c r="D155" s="41">
        <v>0</v>
      </c>
      <c r="E155" s="47">
        <v>0</v>
      </c>
      <c r="F155" s="46">
        <v>0</v>
      </c>
      <c r="G155" s="46">
        <v>0</v>
      </c>
      <c r="I155" s="41"/>
      <c r="K155" s="41">
        <v>0</v>
      </c>
      <c r="M155" s="41"/>
      <c r="N155" s="41"/>
      <c r="O155" s="41"/>
    </row>
    <row r="156" spans="1:15">
      <c r="A156" s="48" t="s">
        <v>210</v>
      </c>
      <c r="B156" s="49">
        <f>SUM(B152:B155)</f>
        <v>13830</v>
      </c>
      <c r="C156" s="49">
        <f>SUM(C152:C155)</f>
        <v>7369.67</v>
      </c>
      <c r="D156" s="49">
        <f>SUM(D152:D155)</f>
        <v>6460.33</v>
      </c>
      <c r="E156" s="50">
        <f t="shared" si="20"/>
        <v>0.5328756326825741</v>
      </c>
      <c r="F156" s="49">
        <f t="shared" ref="F156:O156" si="31">SUM(F151:F155)</f>
        <v>12400</v>
      </c>
      <c r="G156" s="49">
        <f t="shared" si="31"/>
        <v>13200</v>
      </c>
      <c r="H156" s="49">
        <f t="shared" si="31"/>
        <v>7689</v>
      </c>
      <c r="I156" s="49">
        <f t="shared" si="31"/>
        <v>13200</v>
      </c>
      <c r="J156" s="49">
        <f t="shared" si="31"/>
        <v>3200</v>
      </c>
      <c r="K156" s="49">
        <f t="shared" si="31"/>
        <v>8250</v>
      </c>
      <c r="L156" s="49">
        <f t="shared" si="31"/>
        <v>3644</v>
      </c>
      <c r="M156" s="49">
        <f t="shared" si="31"/>
        <v>14750</v>
      </c>
      <c r="N156" s="49">
        <f t="shared" si="31"/>
        <v>5423</v>
      </c>
      <c r="O156" s="49">
        <f t="shared" si="31"/>
        <v>11250</v>
      </c>
    </row>
    <row r="157" spans="1:15">
      <c r="A157" s="45" t="s">
        <v>211</v>
      </c>
      <c r="B157" s="46">
        <v>0</v>
      </c>
      <c r="C157" s="46">
        <v>346</v>
      </c>
      <c r="D157" s="41">
        <f>B157-C157</f>
        <v>-346</v>
      </c>
      <c r="E157" s="47">
        <v>0</v>
      </c>
      <c r="F157" s="46">
        <v>346</v>
      </c>
      <c r="G157" s="46">
        <v>0</v>
      </c>
      <c r="I157" s="41"/>
      <c r="K157" s="41">
        <v>0</v>
      </c>
      <c r="M157" s="41"/>
      <c r="N157" s="41">
        <v>-3</v>
      </c>
      <c r="O157" s="41"/>
    </row>
    <row r="158" spans="1:15">
      <c r="A158" s="45" t="s">
        <v>212</v>
      </c>
      <c r="B158" s="46"/>
      <c r="C158" s="46"/>
      <c r="D158" s="41"/>
      <c r="E158" s="47" t="s">
        <v>17</v>
      </c>
      <c r="F158" s="46"/>
      <c r="G158" s="46"/>
      <c r="I158" s="41"/>
      <c r="K158" s="41"/>
      <c r="M158" s="41"/>
      <c r="N158" s="41"/>
      <c r="O158" s="41"/>
    </row>
    <row r="159" spans="1:15">
      <c r="A159" s="45" t="s">
        <v>213</v>
      </c>
      <c r="B159" s="46">
        <v>2900</v>
      </c>
      <c r="C159" s="46">
        <v>92.25</v>
      </c>
      <c r="D159" s="41">
        <f>B159-C159</f>
        <v>2807.75</v>
      </c>
      <c r="E159" s="47">
        <f>C159 / B159</f>
        <v>3.1810344827586205E-2</v>
      </c>
      <c r="F159" s="46">
        <v>3116</v>
      </c>
      <c r="G159" s="46">
        <v>3200</v>
      </c>
      <c r="H159" s="41">
        <v>4190</v>
      </c>
      <c r="I159" s="41">
        <v>4200</v>
      </c>
      <c r="J159" s="41">
        <v>4070</v>
      </c>
      <c r="K159" s="41">
        <v>15000</v>
      </c>
      <c r="L159" s="41">
        <v>1000</v>
      </c>
      <c r="M159" s="41">
        <v>5000</v>
      </c>
      <c r="N159" s="41">
        <v>830</v>
      </c>
      <c r="O159" s="41">
        <v>0</v>
      </c>
    </row>
    <row r="160" spans="1:15">
      <c r="A160" s="45" t="s">
        <v>214</v>
      </c>
      <c r="B160" s="46">
        <v>5000</v>
      </c>
      <c r="C160" s="46">
        <v>3115.58</v>
      </c>
      <c r="D160" s="41">
        <f>B160-C160</f>
        <v>1884.42</v>
      </c>
      <c r="E160" s="47">
        <f>C160 / B160</f>
        <v>0.623116</v>
      </c>
      <c r="F160" s="46">
        <v>5000</v>
      </c>
      <c r="G160" s="46">
        <v>0</v>
      </c>
      <c r="I160" s="41"/>
      <c r="K160" s="41">
        <v>0</v>
      </c>
      <c r="L160" s="41">
        <v>3058</v>
      </c>
      <c r="M160" s="41"/>
      <c r="N160" s="41">
        <v>0</v>
      </c>
      <c r="O160" s="41">
        <v>0</v>
      </c>
    </row>
    <row r="161" spans="1:20">
      <c r="A161" s="45" t="s">
        <v>215</v>
      </c>
      <c r="B161" s="46">
        <v>0</v>
      </c>
      <c r="C161" s="46">
        <v>0</v>
      </c>
      <c r="D161" s="41">
        <f t="shared" ref="D161:D169" si="32">B161-C161</f>
        <v>0</v>
      </c>
      <c r="E161" s="47" t="s">
        <v>17</v>
      </c>
      <c r="F161" s="46">
        <v>0</v>
      </c>
      <c r="G161" s="46">
        <v>0</v>
      </c>
      <c r="I161" s="41"/>
      <c r="K161" s="41">
        <v>0</v>
      </c>
      <c r="M161" s="41"/>
      <c r="N161" s="41">
        <v>0</v>
      </c>
      <c r="O161" s="41">
        <v>1000</v>
      </c>
    </row>
    <row r="162" spans="1:20">
      <c r="A162" s="45" t="s">
        <v>216</v>
      </c>
      <c r="B162" s="46">
        <v>6200</v>
      </c>
      <c r="C162" s="46">
        <v>6200</v>
      </c>
      <c r="D162" s="41">
        <f t="shared" si="32"/>
        <v>0</v>
      </c>
      <c r="E162" s="47">
        <f t="shared" si="20"/>
        <v>1</v>
      </c>
      <c r="F162" s="46">
        <v>0</v>
      </c>
      <c r="G162" s="46">
        <v>0</v>
      </c>
      <c r="H162" s="41">
        <v>0</v>
      </c>
      <c r="I162" s="41">
        <v>22000</v>
      </c>
      <c r="J162" s="41">
        <v>22402</v>
      </c>
      <c r="K162" s="41">
        <v>0</v>
      </c>
      <c r="L162" s="41">
        <v>4800</v>
      </c>
      <c r="M162" s="41">
        <v>0</v>
      </c>
      <c r="N162" s="41">
        <v>1200</v>
      </c>
      <c r="O162" s="41">
        <v>0</v>
      </c>
    </row>
    <row r="163" spans="1:20">
      <c r="A163" s="45" t="s">
        <v>84</v>
      </c>
      <c r="B163" s="46">
        <v>250</v>
      </c>
      <c r="C163" s="46">
        <v>0</v>
      </c>
      <c r="D163" s="41">
        <f t="shared" si="32"/>
        <v>250</v>
      </c>
      <c r="E163" s="47">
        <f t="shared" si="20"/>
        <v>0</v>
      </c>
      <c r="F163" s="46">
        <v>250</v>
      </c>
      <c r="G163" s="46">
        <v>250</v>
      </c>
      <c r="H163" s="41">
        <v>250</v>
      </c>
      <c r="I163" s="41" t="s">
        <v>17</v>
      </c>
      <c r="K163" s="41">
        <v>500</v>
      </c>
      <c r="L163" s="41">
        <v>500</v>
      </c>
      <c r="M163" s="41">
        <v>500</v>
      </c>
      <c r="N163" s="41">
        <v>-250</v>
      </c>
      <c r="O163" s="41">
        <v>0</v>
      </c>
    </row>
    <row r="164" spans="1:20">
      <c r="A164" s="45" t="s">
        <v>85</v>
      </c>
      <c r="B164" s="46">
        <v>1500</v>
      </c>
      <c r="C164" s="46">
        <v>1500</v>
      </c>
      <c r="D164" s="41">
        <f t="shared" si="32"/>
        <v>0</v>
      </c>
      <c r="E164" s="47">
        <f t="shared" si="20"/>
        <v>1</v>
      </c>
      <c r="F164" s="46">
        <v>1500</v>
      </c>
      <c r="G164" s="46">
        <v>2000</v>
      </c>
      <c r="H164" s="41">
        <v>2000</v>
      </c>
      <c r="I164" s="41">
        <v>2000</v>
      </c>
      <c r="J164" s="41">
        <v>2000</v>
      </c>
      <c r="K164" s="41">
        <v>2000</v>
      </c>
      <c r="L164" s="41">
        <v>2000</v>
      </c>
      <c r="M164" s="41">
        <v>5000</v>
      </c>
      <c r="N164" s="41">
        <v>2500</v>
      </c>
      <c r="O164" s="41">
        <v>5000</v>
      </c>
    </row>
    <row r="165" spans="1:20">
      <c r="A165" s="45" t="s">
        <v>87</v>
      </c>
      <c r="B165" s="46"/>
      <c r="C165" s="46"/>
      <c r="D165" s="41"/>
      <c r="F165" s="46"/>
      <c r="G165" s="46"/>
      <c r="I165" s="41"/>
      <c r="K165" s="41">
        <v>5000</v>
      </c>
      <c r="M165" s="41">
        <v>10000</v>
      </c>
      <c r="N165" s="41">
        <v>0</v>
      </c>
      <c r="O165" s="41">
        <v>10000</v>
      </c>
      <c r="T165" t="s">
        <v>17</v>
      </c>
    </row>
    <row r="166" spans="1:20">
      <c r="A166" s="54" t="s">
        <v>223</v>
      </c>
      <c r="B166" s="61"/>
      <c r="C166" s="61"/>
      <c r="D166" s="41"/>
      <c r="F166" s="61"/>
      <c r="G166" s="61"/>
      <c r="I166" s="41"/>
      <c r="K166" s="41">
        <v>10000</v>
      </c>
      <c r="L166" s="41">
        <v>0</v>
      </c>
      <c r="M166" s="41">
        <v>6000</v>
      </c>
      <c r="N166" s="41">
        <v>0</v>
      </c>
      <c r="O166" s="41">
        <v>0</v>
      </c>
    </row>
    <row r="167" spans="1:20">
      <c r="A167" s="54" t="s">
        <v>217</v>
      </c>
      <c r="B167" s="62">
        <v>250</v>
      </c>
      <c r="C167" s="62">
        <v>-130</v>
      </c>
      <c r="D167" s="63">
        <f t="shared" ref="D167:D168" si="33">B167-C167</f>
        <v>380</v>
      </c>
      <c r="E167" s="64">
        <f t="shared" ref="E167:E168" si="34">C167 / B167</f>
        <v>-0.52</v>
      </c>
      <c r="F167" s="62">
        <v>156</v>
      </c>
      <c r="G167" s="61">
        <v>0</v>
      </c>
      <c r="I167" s="41"/>
      <c r="K167" s="66">
        <v>250</v>
      </c>
      <c r="L167" s="41">
        <v>150</v>
      </c>
      <c r="M167" s="41">
        <v>250</v>
      </c>
      <c r="N167" s="41">
        <v>160</v>
      </c>
      <c r="O167" s="41">
        <v>3000</v>
      </c>
    </row>
    <row r="168" spans="1:20">
      <c r="A168" s="45" t="s">
        <v>218</v>
      </c>
      <c r="B168" s="65">
        <v>250</v>
      </c>
      <c r="C168" s="65">
        <v>-130</v>
      </c>
      <c r="D168" s="63">
        <f t="shared" si="33"/>
        <v>380</v>
      </c>
      <c r="E168" s="64">
        <f t="shared" si="34"/>
        <v>-0.52</v>
      </c>
      <c r="F168" s="65">
        <v>500</v>
      </c>
      <c r="G168" s="46">
        <v>500</v>
      </c>
      <c r="H168" s="41">
        <v>240</v>
      </c>
      <c r="I168" s="41"/>
      <c r="K168" s="66">
        <v>0</v>
      </c>
      <c r="M168" s="41">
        <v>0</v>
      </c>
      <c r="N168" s="41">
        <v>190</v>
      </c>
      <c r="O168" s="41">
        <v>1200</v>
      </c>
    </row>
    <row r="169" spans="1:20">
      <c r="A169" s="45" t="s">
        <v>219</v>
      </c>
      <c r="B169" s="65">
        <v>250</v>
      </c>
      <c r="C169" s="65">
        <v>-130</v>
      </c>
      <c r="D169" s="63">
        <f t="shared" si="32"/>
        <v>380</v>
      </c>
      <c r="E169" s="64">
        <f t="shared" si="20"/>
        <v>-0.52</v>
      </c>
      <c r="F169" s="65">
        <v>0</v>
      </c>
      <c r="G169" s="46">
        <v>0</v>
      </c>
      <c r="I169" s="41">
        <v>0</v>
      </c>
      <c r="J169" s="41" t="s">
        <v>17</v>
      </c>
      <c r="K169" s="66">
        <v>0</v>
      </c>
      <c r="M169" s="41" t="s">
        <v>17</v>
      </c>
      <c r="N169" s="41">
        <v>0</v>
      </c>
      <c r="O169" s="41">
        <v>0</v>
      </c>
    </row>
    <row r="170" spans="1:20">
      <c r="A170" s="45" t="s">
        <v>241</v>
      </c>
      <c r="B170" s="65"/>
      <c r="C170" s="65"/>
      <c r="D170" s="63"/>
      <c r="E170" s="64"/>
      <c r="F170" s="65"/>
      <c r="G170" s="46">
        <v>0</v>
      </c>
      <c r="I170" s="41" t="s">
        <v>17</v>
      </c>
      <c r="J170" s="41">
        <v>0</v>
      </c>
      <c r="K170" s="66">
        <v>0</v>
      </c>
      <c r="M170" s="41"/>
      <c r="N170" s="41">
        <v>0</v>
      </c>
      <c r="O170" s="41">
        <v>4000</v>
      </c>
    </row>
    <row r="171" spans="1:20">
      <c r="A171" s="45" t="s">
        <v>220</v>
      </c>
      <c r="B171" s="65"/>
      <c r="C171" s="65"/>
      <c r="D171" s="63"/>
      <c r="E171" s="64"/>
      <c r="F171" s="65"/>
      <c r="G171" s="46">
        <v>2500</v>
      </c>
      <c r="H171" s="41">
        <v>2100</v>
      </c>
      <c r="I171" s="41">
        <v>2500</v>
      </c>
      <c r="K171" s="36">
        <v>0</v>
      </c>
      <c r="M171" s="41"/>
      <c r="N171" s="41">
        <v>0</v>
      </c>
      <c r="O171" s="41">
        <v>0</v>
      </c>
    </row>
    <row r="172" spans="1:20">
      <c r="A172" s="48" t="s">
        <v>221</v>
      </c>
      <c r="B172" s="49">
        <f>SUM(B156:B169)</f>
        <v>30430</v>
      </c>
      <c r="C172" s="49">
        <f>SUM(C156:C169)</f>
        <v>18233.5</v>
      </c>
      <c r="D172" s="49">
        <f>SUM(D156:D169)</f>
        <v>12196.5</v>
      </c>
      <c r="E172" s="50">
        <f t="shared" si="20"/>
        <v>0.59919487348011835</v>
      </c>
      <c r="F172" s="49">
        <f>SUM(F156:F169)</f>
        <v>23268</v>
      </c>
      <c r="G172" s="49">
        <f t="shared" ref="G172:O172" si="35">SUM(G156:G171)+G149</f>
        <v>26150</v>
      </c>
      <c r="H172" s="49">
        <f t="shared" si="35"/>
        <v>20969</v>
      </c>
      <c r="I172" s="49">
        <f t="shared" si="35"/>
        <v>48400</v>
      </c>
      <c r="J172" s="49">
        <f t="shared" si="35"/>
        <v>36172</v>
      </c>
      <c r="K172" s="49">
        <f t="shared" si="35"/>
        <v>45500</v>
      </c>
      <c r="L172" s="49">
        <f t="shared" si="35"/>
        <v>18842</v>
      </c>
      <c r="M172" s="49">
        <f t="shared" si="35"/>
        <v>50500</v>
      </c>
      <c r="N172" s="49">
        <f t="shared" si="35"/>
        <v>19950</v>
      </c>
      <c r="O172" s="49">
        <f t="shared" si="35"/>
        <v>46950</v>
      </c>
    </row>
    <row r="173" spans="1:20" ht="14.25" customHeight="1">
      <c r="A173" s="94" t="s">
        <v>235</v>
      </c>
      <c r="B173" s="46"/>
      <c r="C173" s="46"/>
      <c r="D173" s="41"/>
      <c r="F173" s="46"/>
      <c r="G173" s="46"/>
      <c r="I173" s="41"/>
      <c r="M173" s="41"/>
      <c r="O173" s="93" t="s">
        <v>17</v>
      </c>
    </row>
    <row r="174" spans="1:20">
      <c r="A174" s="45" t="s">
        <v>222</v>
      </c>
      <c r="B174" s="46"/>
      <c r="C174" s="46"/>
      <c r="D174" s="41"/>
      <c r="F174" s="46"/>
      <c r="G174" s="46"/>
      <c r="I174" s="41">
        <v>25000</v>
      </c>
      <c r="M174" s="41"/>
      <c r="N174" s="41"/>
      <c r="O174" s="41"/>
    </row>
    <row r="175" spans="1:20">
      <c r="A175" s="77" t="s">
        <v>226</v>
      </c>
      <c r="B175" s="78"/>
      <c r="C175" s="79"/>
      <c r="D175" s="79"/>
      <c r="E175" s="80"/>
      <c r="F175" s="78"/>
      <c r="G175" s="81">
        <f t="shared" ref="G175:O175" si="36">G39+G172</f>
        <v>178107</v>
      </c>
      <c r="H175" s="81">
        <f t="shared" si="36"/>
        <v>156655</v>
      </c>
      <c r="I175" s="81">
        <f t="shared" si="36"/>
        <v>295352</v>
      </c>
      <c r="J175" s="81">
        <f t="shared" si="36"/>
        <v>213606.5</v>
      </c>
      <c r="K175" s="81">
        <f t="shared" si="36"/>
        <v>319788</v>
      </c>
      <c r="L175" s="81">
        <f t="shared" si="36"/>
        <v>272911.05</v>
      </c>
      <c r="M175" s="81">
        <f t="shared" si="36"/>
        <v>343420</v>
      </c>
      <c r="N175" s="81">
        <f t="shared" si="36"/>
        <v>246429</v>
      </c>
      <c r="O175" s="81">
        <f t="shared" si="36"/>
        <v>369750</v>
      </c>
    </row>
    <row r="176" spans="1:20" ht="9.75" customHeight="1">
      <c r="A176" s="45"/>
      <c r="B176" s="46"/>
      <c r="C176" s="46"/>
      <c r="D176" s="41"/>
      <c r="F176" s="46"/>
      <c r="G176" s="46"/>
      <c r="I176" s="41"/>
      <c r="M176" s="41"/>
      <c r="P176" s="85"/>
      <c r="Q176" s="84"/>
    </row>
    <row r="177" spans="1:15" ht="21" customHeight="1">
      <c r="A177" s="88" t="s">
        <v>234</v>
      </c>
      <c r="B177" s="89"/>
      <c r="C177" s="90"/>
      <c r="D177" s="90"/>
      <c r="E177" s="91"/>
      <c r="F177" s="89"/>
      <c r="G177" s="92">
        <f t="shared" ref="G177:O177" si="37">G3-G175</f>
        <v>25582</v>
      </c>
      <c r="H177" s="92">
        <f t="shared" si="37"/>
        <v>35037</v>
      </c>
      <c r="I177" s="92">
        <f t="shared" si="37"/>
        <v>93821</v>
      </c>
      <c r="J177" s="92">
        <f t="shared" si="37"/>
        <v>210022.5</v>
      </c>
      <c r="K177" s="92">
        <f t="shared" si="37"/>
        <v>43599</v>
      </c>
      <c r="L177" s="92">
        <f t="shared" si="37"/>
        <v>161695.95000000001</v>
      </c>
      <c r="M177" s="92">
        <f t="shared" si="37"/>
        <v>81580</v>
      </c>
      <c r="N177" s="92">
        <f t="shared" si="37"/>
        <v>109930</v>
      </c>
      <c r="O177" s="92">
        <f t="shared" si="37"/>
        <v>58750</v>
      </c>
    </row>
    <row r="178" spans="1:15">
      <c r="L178" s="41" t="s">
        <v>17</v>
      </c>
    </row>
    <row r="179" spans="1:15">
      <c r="G179" s="41" t="s">
        <v>17</v>
      </c>
      <c r="H179" s="41" t="s">
        <v>17</v>
      </c>
      <c r="I179" s="41" t="s">
        <v>17</v>
      </c>
      <c r="J179" s="41" t="s">
        <v>17</v>
      </c>
      <c r="L179" s="41" t="s">
        <v>17</v>
      </c>
      <c r="M179" s="41" t="s">
        <v>17</v>
      </c>
      <c r="N179" s="41" t="s">
        <v>17</v>
      </c>
    </row>
  </sheetData>
  <printOptions gridLines="1"/>
  <pageMargins left="0.25" right="0.25" top="0.25" bottom="0.5" header="0.3" footer="0.3"/>
  <pageSetup orientation="landscape" horizontalDpi="0" verticalDpi="0" r:id="rId1"/>
  <headerFooter>
    <oddFooter>&amp;L&amp;D&amp;C&amp;P&amp;R&amp;T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4664-4637-49E3-B5A8-13497FE591D0}">
  <dimension ref="A1:I30"/>
  <sheetViews>
    <sheetView topLeftCell="B150" workbookViewId="0">
      <selection activeCell="F30" sqref="F30"/>
    </sheetView>
  </sheetViews>
  <sheetFormatPr defaultRowHeight="15.75"/>
  <cols>
    <col min="1" max="1" width="59" style="422" customWidth="1"/>
    <col min="2" max="2" width="18.85546875" style="422" customWidth="1"/>
    <col min="3" max="3" width="14.85546875" style="422" customWidth="1"/>
    <col min="4" max="4" width="29" style="423" customWidth="1"/>
    <col min="5" max="5" width="20.7109375" style="422" customWidth="1"/>
    <col min="6" max="6" width="15.28515625" style="422" customWidth="1"/>
    <col min="7" max="7" width="18.42578125" style="422" customWidth="1"/>
    <col min="8" max="8" width="16.140625" style="422" customWidth="1"/>
  </cols>
  <sheetData>
    <row r="1" spans="1:9" ht="42">
      <c r="A1" s="406" t="s">
        <v>254</v>
      </c>
      <c r="B1" s="407"/>
      <c r="C1" s="408"/>
      <c r="D1" s="407"/>
      <c r="E1" s="407"/>
      <c r="F1" s="407"/>
      <c r="G1" s="407"/>
      <c r="H1" s="407"/>
    </row>
    <row r="2" spans="1:9" ht="21">
      <c r="A2" s="409"/>
      <c r="B2" s="410"/>
      <c r="C2" s="411"/>
      <c r="D2" s="410"/>
      <c r="E2" s="410"/>
      <c r="F2" s="410"/>
      <c r="G2" s="410"/>
      <c r="H2" s="410"/>
    </row>
    <row r="3" spans="1:9" ht="21.75" thickBot="1">
      <c r="A3" s="412" t="s">
        <v>318</v>
      </c>
      <c r="B3" s="413"/>
      <c r="C3" s="413"/>
      <c r="D3" s="413"/>
      <c r="E3" s="413"/>
      <c r="F3" s="407"/>
      <c r="G3" s="407"/>
      <c r="H3" s="407"/>
    </row>
    <row r="4" spans="1:9" ht="16.5" thickBot="1">
      <c r="A4" s="414" t="s">
        <v>255</v>
      </c>
      <c r="B4" s="415"/>
      <c r="C4" s="416"/>
      <c r="D4" s="417"/>
      <c r="E4" s="418"/>
      <c r="F4"/>
      <c r="G4"/>
      <c r="H4"/>
    </row>
    <row r="5" spans="1:9" ht="42">
      <c r="A5" s="419" t="s">
        <v>256</v>
      </c>
      <c r="B5" s="420" t="s">
        <v>257</v>
      </c>
      <c r="C5" s="420" t="s">
        <v>258</v>
      </c>
      <c r="D5" s="420" t="s">
        <v>259</v>
      </c>
      <c r="E5" s="420" t="s">
        <v>260</v>
      </c>
      <c r="F5" s="420" t="s">
        <v>261</v>
      </c>
      <c r="G5" s="420" t="s">
        <v>262</v>
      </c>
      <c r="H5" s="420" t="s">
        <v>263</v>
      </c>
    </row>
    <row r="6" spans="1:9" ht="21">
      <c r="A6" s="421" t="s">
        <v>264</v>
      </c>
      <c r="F6" s="424"/>
      <c r="G6" s="424"/>
      <c r="H6" s="424"/>
    </row>
    <row r="7" spans="1:9" ht="18.75">
      <c r="A7" s="425" t="s">
        <v>265</v>
      </c>
      <c r="B7" s="424" t="s">
        <v>266</v>
      </c>
      <c r="C7" s="424"/>
      <c r="D7" s="426" t="s">
        <v>267</v>
      </c>
      <c r="E7" s="424" t="s">
        <v>268</v>
      </c>
      <c r="F7" s="424"/>
      <c r="G7" s="424" t="s">
        <v>269</v>
      </c>
      <c r="H7" s="424"/>
      <c r="I7" t="s">
        <v>17</v>
      </c>
    </row>
    <row r="8" spans="1:9" ht="48">
      <c r="A8" s="427" t="s">
        <v>270</v>
      </c>
      <c r="B8" s="424" t="s">
        <v>271</v>
      </c>
      <c r="C8" s="424" t="s">
        <v>272</v>
      </c>
      <c r="D8" s="426" t="s">
        <v>273</v>
      </c>
      <c r="E8" s="424" t="s">
        <v>274</v>
      </c>
      <c r="F8" s="424"/>
      <c r="G8" s="424"/>
      <c r="H8" s="424"/>
    </row>
    <row r="9" spans="1:9" ht="18.75">
      <c r="A9" s="427" t="s">
        <v>275</v>
      </c>
      <c r="B9" s="424" t="s">
        <v>276</v>
      </c>
      <c r="C9" s="424" t="s">
        <v>272</v>
      </c>
      <c r="D9" s="426" t="s">
        <v>277</v>
      </c>
      <c r="E9" s="424" t="s">
        <v>274</v>
      </c>
      <c r="F9" s="424"/>
      <c r="G9" s="424"/>
      <c r="H9" s="424"/>
    </row>
    <row r="10" spans="1:9" ht="21">
      <c r="A10" s="428"/>
      <c r="B10" s="424"/>
      <c r="C10" s="424"/>
      <c r="D10" s="426"/>
      <c r="E10" s="424"/>
      <c r="F10" s="424"/>
      <c r="G10" s="424"/>
      <c r="H10" s="424"/>
    </row>
    <row r="11" spans="1:9" ht="21">
      <c r="A11" s="421" t="s">
        <v>39</v>
      </c>
      <c r="B11" s="424"/>
      <c r="C11" s="424"/>
      <c r="D11" s="426"/>
      <c r="E11" s="424"/>
      <c r="F11" s="424"/>
      <c r="G11" s="424"/>
      <c r="H11" s="424"/>
    </row>
    <row r="12" spans="1:9">
      <c r="A12" s="429" t="s">
        <v>278</v>
      </c>
      <c r="B12" s="424" t="s">
        <v>279</v>
      </c>
      <c r="C12" s="424"/>
      <c r="D12" s="426" t="s">
        <v>280</v>
      </c>
      <c r="E12" s="424" t="s">
        <v>70</v>
      </c>
      <c r="F12" s="424" t="s">
        <v>17</v>
      </c>
      <c r="G12" s="424" t="s">
        <v>279</v>
      </c>
      <c r="H12" s="424"/>
      <c r="I12" t="s">
        <v>17</v>
      </c>
    </row>
    <row r="13" spans="1:9" ht="31.5">
      <c r="A13" s="430" t="s">
        <v>281</v>
      </c>
      <c r="B13" s="431" t="s">
        <v>282</v>
      </c>
      <c r="C13" s="432"/>
      <c r="D13" s="433" t="s">
        <v>283</v>
      </c>
      <c r="E13" s="432" t="s">
        <v>284</v>
      </c>
      <c r="F13" s="432"/>
      <c r="G13" s="432" t="s">
        <v>279</v>
      </c>
      <c r="H13" s="432"/>
      <c r="I13" t="s">
        <v>17</v>
      </c>
    </row>
    <row r="14" spans="1:9" ht="31.5">
      <c r="A14" s="430" t="s">
        <v>285</v>
      </c>
      <c r="B14" s="431" t="s">
        <v>286</v>
      </c>
      <c r="C14" s="432" t="s">
        <v>287</v>
      </c>
      <c r="D14" s="433" t="s">
        <v>288</v>
      </c>
      <c r="E14" s="432" t="s">
        <v>289</v>
      </c>
      <c r="F14" s="432"/>
      <c r="G14" s="432" t="s">
        <v>290</v>
      </c>
      <c r="H14" s="432"/>
      <c r="I14" t="s">
        <v>17</v>
      </c>
    </row>
    <row r="15" spans="1:9" ht="31.5">
      <c r="A15" s="429" t="s">
        <v>291</v>
      </c>
      <c r="B15" s="431">
        <v>75</v>
      </c>
      <c r="C15" s="432" t="s">
        <v>272</v>
      </c>
      <c r="D15" s="433" t="s">
        <v>292</v>
      </c>
      <c r="E15" s="432" t="s">
        <v>289</v>
      </c>
      <c r="F15" s="424"/>
      <c r="G15" s="424" t="s">
        <v>293</v>
      </c>
      <c r="H15" s="424"/>
      <c r="I15" t="s">
        <v>17</v>
      </c>
    </row>
    <row r="16" spans="1:9" ht="31.5">
      <c r="A16" s="434" t="s">
        <v>294</v>
      </c>
      <c r="B16" s="432" t="s">
        <v>293</v>
      </c>
      <c r="C16" s="432" t="s">
        <v>272</v>
      </c>
      <c r="D16" s="433" t="s">
        <v>295</v>
      </c>
      <c r="E16" s="432" t="s">
        <v>289</v>
      </c>
      <c r="F16" s="424"/>
      <c r="G16" s="424" t="s">
        <v>293</v>
      </c>
      <c r="H16" s="424" t="s">
        <v>17</v>
      </c>
      <c r="I16" t="s">
        <v>17</v>
      </c>
    </row>
    <row r="17" spans="1:9" ht="31.5">
      <c r="A17" s="434" t="s">
        <v>296</v>
      </c>
      <c r="B17" s="432" t="s">
        <v>297</v>
      </c>
      <c r="C17" s="432" t="s">
        <v>272</v>
      </c>
      <c r="D17" s="433" t="s">
        <v>292</v>
      </c>
      <c r="E17" s="432" t="s">
        <v>289</v>
      </c>
      <c r="F17" s="424"/>
      <c r="G17" s="424" t="s">
        <v>298</v>
      </c>
      <c r="H17" s="424" t="s">
        <v>298</v>
      </c>
      <c r="I17" t="s">
        <v>17</v>
      </c>
    </row>
    <row r="18" spans="1:9" ht="21">
      <c r="A18" s="428"/>
      <c r="B18" s="424"/>
      <c r="C18" s="424"/>
      <c r="D18" s="426"/>
      <c r="E18" s="424"/>
      <c r="F18" s="424"/>
      <c r="G18" s="424"/>
      <c r="H18" s="424"/>
    </row>
    <row r="19" spans="1:9" ht="20.25">
      <c r="A19" s="435" t="s">
        <v>299</v>
      </c>
      <c r="B19" s="424"/>
      <c r="C19" s="424"/>
      <c r="D19" s="426"/>
      <c r="E19" s="424"/>
      <c r="F19" s="424"/>
      <c r="G19" s="424"/>
      <c r="H19" s="424"/>
    </row>
    <row r="20" spans="1:9" ht="32.25">
      <c r="A20" s="427" t="s">
        <v>300</v>
      </c>
      <c r="B20" s="424" t="s">
        <v>293</v>
      </c>
      <c r="C20" s="424" t="s">
        <v>301</v>
      </c>
      <c r="D20" s="426" t="s">
        <v>288</v>
      </c>
      <c r="E20" s="432" t="s">
        <v>289</v>
      </c>
      <c r="F20" s="424"/>
      <c r="G20" s="424" t="s">
        <v>293</v>
      </c>
      <c r="H20" s="424"/>
      <c r="I20" t="s">
        <v>17</v>
      </c>
    </row>
    <row r="21" spans="1:9" ht="18.75">
      <c r="A21" s="427" t="s">
        <v>302</v>
      </c>
      <c r="B21" s="424"/>
      <c r="C21" s="424"/>
      <c r="D21" s="433" t="s">
        <v>303</v>
      </c>
      <c r="E21" s="432"/>
      <c r="F21" s="424"/>
      <c r="G21" s="424"/>
      <c r="H21" s="424"/>
    </row>
    <row r="22" spans="1:9" ht="18.75">
      <c r="A22" s="427" t="s">
        <v>304</v>
      </c>
      <c r="B22" s="424"/>
      <c r="C22" s="424"/>
      <c r="D22" s="433" t="s">
        <v>303</v>
      </c>
      <c r="E22" s="432"/>
      <c r="F22" s="424"/>
      <c r="G22" s="424"/>
      <c r="H22" s="424"/>
    </row>
    <row r="23" spans="1:9" ht="18.75">
      <c r="A23" s="427" t="s">
        <v>305</v>
      </c>
      <c r="B23" s="424"/>
      <c r="C23" s="424"/>
      <c r="D23" s="426" t="s">
        <v>303</v>
      </c>
      <c r="E23" s="424"/>
      <c r="F23" s="424"/>
      <c r="G23" s="424"/>
      <c r="H23" s="424"/>
    </row>
    <row r="24" spans="1:9" ht="80.25">
      <c r="A24" s="421" t="s">
        <v>40</v>
      </c>
      <c r="B24" s="424" t="s">
        <v>306</v>
      </c>
      <c r="C24" s="424" t="s">
        <v>272</v>
      </c>
      <c r="D24" s="426" t="s">
        <v>307</v>
      </c>
      <c r="E24" s="424" t="s">
        <v>308</v>
      </c>
      <c r="F24" s="424"/>
      <c r="G24" s="424" t="s">
        <v>297</v>
      </c>
      <c r="H24" s="424" t="s">
        <v>309</v>
      </c>
      <c r="I24" t="s">
        <v>17</v>
      </c>
    </row>
    <row r="25" spans="1:9" ht="18.75">
      <c r="A25" s="427"/>
      <c r="B25" s="424"/>
      <c r="C25" s="424"/>
      <c r="D25" s="426"/>
      <c r="E25" s="424"/>
      <c r="F25" s="424"/>
      <c r="G25" s="424"/>
      <c r="H25" s="424"/>
    </row>
    <row r="26" spans="1:9" ht="31.5">
      <c r="A26" s="421" t="s">
        <v>310</v>
      </c>
      <c r="B26" s="424" t="s">
        <v>311</v>
      </c>
      <c r="C26" s="424"/>
      <c r="D26" s="426" t="s">
        <v>312</v>
      </c>
      <c r="E26" s="424"/>
      <c r="F26" s="424"/>
      <c r="G26" s="424"/>
      <c r="H26" s="424"/>
    </row>
    <row r="27" spans="1:9" ht="18.75">
      <c r="A27" s="427"/>
      <c r="B27" s="424"/>
      <c r="C27" s="424"/>
      <c r="D27" s="426"/>
      <c r="E27" s="424"/>
      <c r="F27" s="424"/>
      <c r="G27" s="424"/>
      <c r="H27" s="424"/>
    </row>
    <row r="28" spans="1:9" ht="32.25" thickBot="1">
      <c r="A28" s="436" t="s">
        <v>313</v>
      </c>
      <c r="B28" s="437" t="s">
        <v>314</v>
      </c>
      <c r="C28" s="437" t="s">
        <v>315</v>
      </c>
      <c r="D28" s="438" t="s">
        <v>316</v>
      </c>
      <c r="E28" s="437"/>
      <c r="F28" s="437"/>
      <c r="G28" s="437"/>
      <c r="H28" s="437"/>
    </row>
    <row r="29" spans="1:9" ht="21.75" thickBot="1">
      <c r="A29" s="439" t="s">
        <v>317</v>
      </c>
      <c r="B29" s="440"/>
      <c r="C29" s="440"/>
      <c r="D29" s="440"/>
      <c r="E29" s="440"/>
      <c r="F29" s="440" t="s">
        <v>17</v>
      </c>
      <c r="G29" s="441" t="s">
        <v>320</v>
      </c>
      <c r="H29" s="440" t="s">
        <v>319</v>
      </c>
      <c r="I29" t="s">
        <v>17</v>
      </c>
    </row>
    <row r="30" spans="1:9">
      <c r="F30" s="442"/>
      <c r="G30" s="442"/>
      <c r="H30" s="4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2023-24</vt:lpstr>
      <vt:lpstr>Detail</vt:lpstr>
      <vt:lpstr>Capital Plan</vt:lpstr>
      <vt:lpstr>a</vt:lpstr>
      <vt:lpstr>Detail!Print_Area</vt:lpstr>
      <vt:lpstr>'2023-24'!Print_Titles</vt:lpstr>
      <vt:lpstr>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</dc:creator>
  <cp:lastModifiedBy>LAUREL TAYLOR</cp:lastModifiedBy>
  <cp:lastPrinted>2023-06-23T15:16:14Z</cp:lastPrinted>
  <dcterms:created xsi:type="dcterms:W3CDTF">2019-05-12T18:31:24Z</dcterms:created>
  <dcterms:modified xsi:type="dcterms:W3CDTF">2023-10-19T14:48:55Z</dcterms:modified>
</cp:coreProperties>
</file>